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lark2\Desktop\Shared Services\State Contracts Documents\Spreadsheet\"/>
    </mc:Choice>
  </mc:AlternateContent>
  <bookViews>
    <workbookView xWindow="0" yWindow="0" windowWidth="19200" windowHeight="6795"/>
  </bookViews>
  <sheets>
    <sheet name="Sheet1" sheetId="1" r:id="rId1"/>
  </sheets>
  <calcPr calcId="162913"/>
  <extLst>
    <ext uri="GoogleSheetsCustomDataVersion1">
      <go:sheetsCustomData xmlns:go="http://customooxmlschemas.google.com/" r:id="rId4" roundtripDataSignature="AMtx7miuMBbyZe27l4a0Y9diuO+yrbG2RQ=="/>
    </ext>
  </extLst>
</workbook>
</file>

<file path=xl/calcChain.xml><?xml version="1.0" encoding="utf-8"?>
<calcChain xmlns="http://schemas.openxmlformats.org/spreadsheetml/2006/main">
  <c r="B802" i="1" l="1"/>
  <c r="B795" i="1"/>
  <c r="B790" i="1"/>
  <c r="B777" i="1"/>
  <c r="B764" i="1"/>
  <c r="B756" i="1"/>
  <c r="B753" i="1"/>
  <c r="B750" i="1"/>
  <c r="B747" i="1"/>
  <c r="B739" i="1"/>
  <c r="B734" i="1"/>
  <c r="B721" i="1"/>
  <c r="B713" i="1"/>
  <c r="B705" i="1"/>
  <c r="B701" i="1"/>
  <c r="B697" i="1"/>
  <c r="B692" i="1"/>
  <c r="B691" i="1"/>
  <c r="B678" i="1"/>
  <c r="B675" i="1"/>
  <c r="B674" i="1"/>
  <c r="B664" i="1"/>
  <c r="B660" i="1"/>
  <c r="B656" i="1"/>
  <c r="B654" i="1"/>
  <c r="B652" i="1"/>
  <c r="B630" i="1"/>
  <c r="B629" i="1"/>
  <c r="B627" i="1"/>
  <c r="B626" i="1"/>
  <c r="B625" i="1"/>
  <c r="B624" i="1"/>
  <c r="B620" i="1"/>
  <c r="B619" i="1"/>
  <c r="B616" i="1"/>
  <c r="B615" i="1"/>
  <c r="B613" i="1"/>
  <c r="B612" i="1"/>
  <c r="B611" i="1"/>
  <c r="B599" i="1"/>
  <c r="B590" i="1"/>
  <c r="B564" i="1"/>
  <c r="B555" i="1"/>
  <c r="B547" i="1"/>
  <c r="B516" i="1"/>
  <c r="B504" i="1"/>
  <c r="B484" i="1"/>
  <c r="B473" i="1"/>
  <c r="B470" i="1"/>
  <c r="B462" i="1"/>
  <c r="B454" i="1"/>
  <c r="B453" i="1"/>
  <c r="B441" i="1"/>
  <c r="B413" i="1"/>
  <c r="B409" i="1"/>
  <c r="B405" i="1"/>
  <c r="B396" i="1"/>
  <c r="B395" i="1"/>
  <c r="B394" i="1"/>
  <c r="B392" i="1"/>
  <c r="B341" i="1"/>
  <c r="B340" i="1"/>
  <c r="B339" i="1"/>
  <c r="B338" i="1"/>
  <c r="B336" i="1"/>
  <c r="B324" i="1"/>
  <c r="B297" i="1"/>
  <c r="B294" i="1"/>
  <c r="B291" i="1"/>
  <c r="B289" i="1"/>
  <c r="B287" i="1"/>
  <c r="B284" i="1"/>
  <c r="B282" i="1"/>
  <c r="B280" i="1"/>
  <c r="B269" i="1"/>
  <c r="B242" i="1"/>
  <c r="B241" i="1"/>
  <c r="B240" i="1"/>
  <c r="B237" i="1"/>
  <c r="B236" i="1"/>
  <c r="B235" i="1"/>
  <c r="B234" i="1"/>
  <c r="B233" i="1"/>
  <c r="B232" i="1"/>
  <c r="B231" i="1"/>
  <c r="B229" i="1"/>
  <c r="B227" i="1"/>
  <c r="B226" i="1"/>
  <c r="B225" i="1"/>
  <c r="B224" i="1"/>
  <c r="B223" i="1"/>
  <c r="B222" i="1"/>
  <c r="B221" i="1"/>
  <c r="B220" i="1"/>
  <c r="B218" i="1"/>
  <c r="B217" i="1"/>
  <c r="B216" i="1"/>
  <c r="B215" i="1"/>
  <c r="B204" i="1"/>
  <c r="B203" i="1"/>
  <c r="B201" i="1"/>
  <c r="B200" i="1"/>
  <c r="B199" i="1"/>
  <c r="B195" i="1"/>
  <c r="B194" i="1"/>
  <c r="B193" i="1"/>
  <c r="B192" i="1"/>
  <c r="B188" i="1"/>
  <c r="B180" i="1"/>
  <c r="B179" i="1"/>
  <c r="B177" i="1"/>
  <c r="B176" i="1"/>
  <c r="B175" i="1"/>
  <c r="B171" i="1"/>
  <c r="B170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47" i="1"/>
  <c r="B129" i="1"/>
  <c r="B127" i="1"/>
  <c r="B125" i="1"/>
  <c r="B124" i="1"/>
  <c r="B122" i="1"/>
  <c r="B118" i="1"/>
  <c r="B117" i="1"/>
  <c r="B116" i="1"/>
  <c r="B101" i="1"/>
  <c r="B98" i="1"/>
  <c r="B92" i="1"/>
  <c r="B89" i="1"/>
  <c r="B85" i="1"/>
  <c r="B84" i="1"/>
  <c r="B83" i="1"/>
  <c r="B75" i="1"/>
  <c r="B53" i="1"/>
  <c r="B51" i="1"/>
  <c r="B47" i="1"/>
  <c r="B43" i="1"/>
  <c r="B41" i="1"/>
  <c r="B33" i="1"/>
  <c r="B31" i="1"/>
  <c r="B27" i="1"/>
  <c r="B25" i="1"/>
  <c r="B23" i="1"/>
  <c r="B22" i="1"/>
  <c r="B21" i="1"/>
  <c r="B16" i="1"/>
</calcChain>
</file>

<file path=xl/sharedStrings.xml><?xml version="1.0" encoding="utf-8"?>
<sst xmlns="http://schemas.openxmlformats.org/spreadsheetml/2006/main" count="3183" uniqueCount="1534">
  <si>
    <t>https://wwwcfprd.doa.louisiana.gov/osp/lapac/ecat/dsp_eCatSearchLagov.cfm</t>
  </si>
  <si>
    <t>Consumables/Disposables</t>
  </si>
  <si>
    <t>contract #</t>
  </si>
  <si>
    <t>Vendor Name</t>
  </si>
  <si>
    <t>Contact Name</t>
  </si>
  <si>
    <t>Email Address</t>
  </si>
  <si>
    <t>Phone</t>
  </si>
  <si>
    <t>Fax</t>
  </si>
  <si>
    <t>Milk</t>
  </si>
  <si>
    <t>PON FOOD CORPORATION</t>
  </si>
  <si>
    <t>Corey Berner </t>
  </si>
  <si>
    <t>cberner@ponfoodcorp.com </t>
  </si>
  <si>
    <t>985-467-8067 </t>
  </si>
  <si>
    <t>985-386-6941</t>
  </si>
  <si>
    <t xml:space="preserve">Tony Berner, Jr. </t>
  </si>
  <si>
    <t>tberner@ponfoodcorp.com</t>
  </si>
  <si>
    <t>985-386-6755</t>
  </si>
  <si>
    <t>SOUTHERN FOODS GROUP LLC</t>
  </si>
  <si>
    <t>KENNON DAVIS</t>
  </si>
  <si>
    <t>(504) 592-3619 </t>
  </si>
  <si>
    <t>KLEINPETER FARMS DAIRY INC</t>
  </si>
  <si>
    <t>Kenneth Kleinpeter </t>
  </si>
  <si>
    <t>Kenny@kleinpeterdairy.com </t>
  </si>
  <si>
    <t>225-753-2121 </t>
  </si>
  <si>
    <t>225-752-8964 </t>
  </si>
  <si>
    <t xml:space="preserve">Sue Anne Cox
</t>
  </si>
  <si>
    <t xml:space="preserve">sueanne.cox@kleinpeterdairy.com </t>
  </si>
  <si>
    <t xml:space="preserve">225-756-6435 </t>
  </si>
  <si>
    <t>225-753-5422</t>
  </si>
  <si>
    <t xml:space="preserve"> Kathy Poche </t>
  </si>
  <si>
    <t xml:space="preserve">Kathy.Poche@kleinpeterdairy.com </t>
  </si>
  <si>
    <t xml:space="preserve">225-753-2121 </t>
  </si>
  <si>
    <t>225-752-8964</t>
  </si>
  <si>
    <t xml:space="preserve"> Jeff Braud </t>
  </si>
  <si>
    <t xml:space="preserve"> Jeff.Braud@kleinpeterdairy.com </t>
  </si>
  <si>
    <t xml:space="preserve">225-752-8964 </t>
  </si>
  <si>
    <t>BORDEN DAIRY CO</t>
  </si>
  <si>
    <t>Gerard Raby</t>
  </si>
  <si>
    <t>gerard.raby@bordendairy.com </t>
  </si>
  <si>
    <t>337-232-5172</t>
  </si>
  <si>
    <t>337-237-9002 </t>
  </si>
  <si>
    <t>Nicki Domingue</t>
  </si>
  <si>
    <t xml:space="preserve">nicki.domingue@bordendairy.com </t>
  </si>
  <si>
    <t xml:space="preserve"> 337-232-5172 </t>
  </si>
  <si>
    <t>337-237-9002</t>
  </si>
  <si>
    <t>Groceries</t>
  </si>
  <si>
    <t>ECONOMICAL JANITORIAL &amp;</t>
  </si>
  <si>
    <t>Connie Priddy</t>
  </si>
  <si>
    <t>cpriddy@economicaljanitorial.com</t>
  </si>
  <si>
    <t>504-210-4007</t>
  </si>
  <si>
    <t>504-267-9284</t>
  </si>
  <si>
    <t>Jennifer Gonzalez</t>
  </si>
  <si>
    <t>jgonzalez@economicaljanitorial.com</t>
  </si>
  <si>
    <t>Eric Brauner</t>
  </si>
  <si>
    <t>ebrauner@economicaljanitorial.com</t>
  </si>
  <si>
    <t>504-210-4040</t>
  </si>
  <si>
    <t>504-210-4038</t>
  </si>
  <si>
    <t>Suzie Migliore</t>
  </si>
  <si>
    <t>suzie@economicaljanitorial.com</t>
  </si>
  <si>
    <t>504-464-7166</t>
  </si>
  <si>
    <t>504-465-9563</t>
  </si>
  <si>
    <t>Food</t>
  </si>
  <si>
    <t>EMPLOYBRIDGE HOLDING COMPANY</t>
  </si>
  <si>
    <t xml:space="preserve">Lisa Coleman </t>
  </si>
  <si>
    <t xml:space="preserve">lcoleman@westaff.com </t>
  </si>
  <si>
    <t>225-612-4910</t>
  </si>
  <si>
    <t>225-612-4911</t>
  </si>
  <si>
    <t>US FOODS INC</t>
  </si>
  <si>
    <t>John Pilgrim</t>
  </si>
  <si>
    <t>john.pilgrim@usfoods.com</t>
  </si>
  <si>
    <t>769-777-6506</t>
  </si>
  <si>
    <t>769-777-6650</t>
  </si>
  <si>
    <t>VALLEY SERVICES INC</t>
  </si>
  <si>
    <t>Shane King</t>
  </si>
  <si>
    <t>shking@valleyinc.com</t>
  </si>
  <si>
    <t>601-259-9202</t>
  </si>
  <si>
    <t>Barbara Boone</t>
  </si>
  <si>
    <t>Sales@valleyinc.com</t>
  </si>
  <si>
    <t>601-664-3139</t>
  </si>
  <si>
    <t>Janitorial</t>
  </si>
  <si>
    <t>EMPLOYMENT DEVELOPMENT SVCS INC</t>
  </si>
  <si>
    <t>Anita Hebert</t>
  </si>
  <si>
    <t>ahebert@edsla.com</t>
  </si>
  <si>
    <t>225-272-1717</t>
  </si>
  <si>
    <t>225-272-7771</t>
  </si>
  <si>
    <t>Dawn McDonner</t>
  </si>
  <si>
    <t>dmcdonner@edsla.com</t>
  </si>
  <si>
    <t>Sandra Walker</t>
  </si>
  <si>
    <t>swedsbr@bellsouth.net</t>
  </si>
  <si>
    <t>Jan Fugler</t>
  </si>
  <si>
    <t>jfugler@edsla.com</t>
  </si>
  <si>
    <t>STERIS CORPORATION</t>
  </si>
  <si>
    <t>Julie Ann Dengate</t>
  </si>
  <si>
    <t>Julie_Dengate@steris.com</t>
  </si>
  <si>
    <t>440-392-7120</t>
  </si>
  <si>
    <t>440-392-8902</t>
  </si>
  <si>
    <t>Rebecca Dillen</t>
  </si>
  <si>
    <t>Rebecca_Dillen@steris.com</t>
  </si>
  <si>
    <t>440-392-8304</t>
  </si>
  <si>
    <t>JACKSON PAPER CO</t>
  </si>
  <si>
    <t>BROUSSARD PAPER INC</t>
  </si>
  <si>
    <t>VACUUM CLINIC &amp; JANITORIAL SUP</t>
  </si>
  <si>
    <t>Randy Hill</t>
  </si>
  <si>
    <t>randy@vccjanitorialsupply.com</t>
  </si>
  <si>
    <t>318-746-5442</t>
  </si>
  <si>
    <t>318-746-5914</t>
  </si>
  <si>
    <t>H &amp; H CHEMICAL CO</t>
  </si>
  <si>
    <t>Brian Hirsch, Sr.</t>
  </si>
  <si>
    <t>orderchemicals@bellsouth.net</t>
  </si>
  <si>
    <t>337-474-2775</t>
  </si>
  <si>
    <t>337-474-0399</t>
  </si>
  <si>
    <t>A+ CHEMICAL SALES INC</t>
  </si>
  <si>
    <t>PAM NELSON</t>
  </si>
  <si>
    <t>PAM@APLUSCHEM.COM</t>
  </si>
  <si>
    <t>(337) 436-6352</t>
  </si>
  <si>
    <t>NATIONAL AMERICAN SALES CORP</t>
  </si>
  <si>
    <t>MICHAEL SMALL</t>
  </si>
  <si>
    <t>nasales@triparish.net</t>
  </si>
  <si>
    <t>985-447-1434</t>
  </si>
  <si>
    <t>985-446-3426</t>
  </si>
  <si>
    <t>WILBUR MORVANT</t>
  </si>
  <si>
    <t>Paul Bouterie</t>
  </si>
  <si>
    <t>985-446-2426</t>
  </si>
  <si>
    <t>ROBERT LAROSE</t>
  </si>
  <si>
    <t>A &amp; L SALES INC</t>
  </si>
  <si>
    <t>Peter Traigle</t>
  </si>
  <si>
    <t>pt@alsales.net</t>
  </si>
  <si>
    <t>504-394-3840</t>
  </si>
  <si>
    <t>504-394-3606</t>
  </si>
  <si>
    <t>Anthony Jensen</t>
  </si>
  <si>
    <t>anthony@alsales.net</t>
  </si>
  <si>
    <t>Interline Brands, Inc</t>
  </si>
  <si>
    <t>Donnie George</t>
  </si>
  <si>
    <t>dogeorge@interlinebrands.com</t>
  </si>
  <si>
    <t>800-476-5830 X1</t>
  </si>
  <si>
    <t>800-476-5848</t>
  </si>
  <si>
    <t>Ran Garver</t>
  </si>
  <si>
    <t>ran.garver@interlinebrands.com</t>
  </si>
  <si>
    <t>904-421-1400 X1</t>
  </si>
  <si>
    <t>Rocky Guillot</t>
  </si>
  <si>
    <t>rocky.guillot@interlinebrands.com</t>
  </si>
  <si>
    <t>FRANKLIN SUPPLY INC</t>
  </si>
  <si>
    <t>ECONOMICAL JANITORIAL &amp; PAPER</t>
  </si>
  <si>
    <t>DIXIE PAPER CO</t>
  </si>
  <si>
    <t>VERITIV OPERATING COMPANY</t>
  </si>
  <si>
    <t>JLG INC</t>
  </si>
  <si>
    <t xml:space="preserve"> DOUGLAS HUNTER </t>
  </si>
  <si>
    <t>doug@guypaper.com</t>
  </si>
  <si>
    <t>318-322-8354</t>
  </si>
  <si>
    <t>318-322-8350</t>
  </si>
  <si>
    <t>lee guy</t>
  </si>
  <si>
    <t>eric@guypaper.com</t>
  </si>
  <si>
    <t>318-812-0137</t>
  </si>
  <si>
    <t>KANDY WIGGINS</t>
  </si>
  <si>
    <t>KANDY@GUYPAPER.COM</t>
  </si>
  <si>
    <t>STAPLES CONTRACT &amp; COMMERCIAL INC</t>
  </si>
  <si>
    <t>Matt Peacock</t>
  </si>
  <si>
    <t>Matt.Peacock@Staples.com</t>
  </si>
  <si>
    <t>214-924-9518</t>
  </si>
  <si>
    <t>Mike Stassi</t>
  </si>
  <si>
    <t>Michael.Stassi@Staples.com</t>
  </si>
  <si>
    <t>Louise Kilshaw</t>
  </si>
  <si>
    <t>louise.kilshaw@staples.com</t>
  </si>
  <si>
    <t>Chris Correnti</t>
  </si>
  <si>
    <t>chris.correnti@staples.com</t>
  </si>
  <si>
    <t>508-253-3670</t>
  </si>
  <si>
    <t>Wayne McMillian</t>
  </si>
  <si>
    <t>wayne.mcmillian@staples.com</t>
  </si>
  <si>
    <t>713-934-6492</t>
  </si>
  <si>
    <t>Laura Goodwin</t>
  </si>
  <si>
    <t>laura.goodwin@staples.com</t>
  </si>
  <si>
    <t>225-274-3133</t>
  </si>
  <si>
    <t>Thomas Heisroth</t>
  </si>
  <si>
    <t>tom.heisroth@staples.com</t>
  </si>
  <si>
    <t>303-664-3617</t>
  </si>
  <si>
    <t>Sara McCann</t>
  </si>
  <si>
    <t>sara.mccann@staples.com</t>
  </si>
  <si>
    <t>225-274-3681</t>
  </si>
  <si>
    <t>GENERAL PAPER COMPANY INC</t>
  </si>
  <si>
    <t>Ann Gerald</t>
  </si>
  <si>
    <t>sales@generalpapercompany.com</t>
  </si>
  <si>
    <t>225-291-7827</t>
  </si>
  <si>
    <t>225-291-7883</t>
  </si>
  <si>
    <t>Todd Gerald</t>
  </si>
  <si>
    <t>todd@generalpapercompany.com</t>
  </si>
  <si>
    <t xml:space="preserve">Tony Martinez </t>
  </si>
  <si>
    <t>225-591-7827</t>
  </si>
  <si>
    <t>Craig Tarver</t>
  </si>
  <si>
    <t>craig.tarver@veritivcorp.com</t>
  </si>
  <si>
    <t>318 470 0071</t>
  </si>
  <si>
    <t>770 651 9724</t>
  </si>
  <si>
    <t>JAM PAC LLC</t>
  </si>
  <si>
    <t>Larry Aderholt</t>
  </si>
  <si>
    <t>ascpaperprod@eatel.net</t>
  </si>
  <si>
    <t>225-647-1541</t>
  </si>
  <si>
    <t>225-647-1525</t>
  </si>
  <si>
    <t>PIONEER PRODUCTS INC</t>
  </si>
  <si>
    <t xml:space="preserve">C C CHEMICAL &amp; JANITORIAL SUPP	</t>
  </si>
  <si>
    <t>Marty Carriere</t>
  </si>
  <si>
    <t xml:space="preserve">ccchemical@bellsouth.net </t>
  </si>
  <si>
    <t>337-948-2095</t>
  </si>
  <si>
    <t>337-948-2098</t>
  </si>
  <si>
    <t>K &amp; J SUPPLIES INC</t>
  </si>
  <si>
    <t>Creig Fowler</t>
  </si>
  <si>
    <t>orderdesk@kj-supply.com</t>
  </si>
  <si>
    <t>337-364-4663</t>
  </si>
  <si>
    <t>337-364-4504</t>
  </si>
  <si>
    <t>FUQUA PAPER SUPPLY LLC</t>
  </si>
  <si>
    <t>KEITH FUQUA</t>
  </si>
  <si>
    <t>KFUQUA@FUQUACOMPANIES.COM</t>
  </si>
  <si>
    <t>318-255-6691</t>
  </si>
  <si>
    <t>318-255-8599</t>
  </si>
  <si>
    <t>D&amp;T WHOLESALE INC/D&amp;T WHOLESALE</t>
  </si>
  <si>
    <t>Shane Lewis</t>
  </si>
  <si>
    <t>dtwholesale@aol.com</t>
  </si>
  <si>
    <t>318-487-4452</t>
  </si>
  <si>
    <t>318-487-6114</t>
  </si>
  <si>
    <t>FREMAREK INC</t>
  </si>
  <si>
    <t>Jay Ham</t>
  </si>
  <si>
    <t>jayham@suddenlink.net</t>
  </si>
  <si>
    <t>318-245-3949</t>
  </si>
  <si>
    <t>318-255-1259</t>
  </si>
  <si>
    <t>WECHEM INC</t>
  </si>
  <si>
    <t>Michael Wisecarver</t>
  </si>
  <si>
    <t>mwisecarver@wechem.com</t>
  </si>
  <si>
    <t>AMERICAN DEFENSE SERVICES INC</t>
  </si>
  <si>
    <t>RALPH PETERSON</t>
  </si>
  <si>
    <t>RPETERSON@FIVESTARDEFENSE.COM</t>
  </si>
  <si>
    <t>(504) 836-6009</t>
  </si>
  <si>
    <t>Niki Landry</t>
  </si>
  <si>
    <t>nlandry@fivestardefense.com</t>
  </si>
  <si>
    <t xml:space="preserve">SANITARY SUPPLY COMPANY INC	</t>
  </si>
  <si>
    <t>David Henderson</t>
  </si>
  <si>
    <t>sancodhh@swbell.net</t>
  </si>
  <si>
    <t>800-544-1512</t>
  </si>
  <si>
    <t>409-866-8959</t>
  </si>
  <si>
    <t>ADVANCE CHEMICAL &amp; JANITORIAL</t>
  </si>
  <si>
    <t>Brenda Domingue</t>
  </si>
  <si>
    <t>advchembrenda@bellsouth.net</t>
  </si>
  <si>
    <t>337-235-1561</t>
  </si>
  <si>
    <t>337-235-1562</t>
  </si>
  <si>
    <t>CAREFREE JANITORIAL SUPPLY INC</t>
  </si>
  <si>
    <t>Joe Roussel</t>
  </si>
  <si>
    <t>joe@carefreejanitorial.com</t>
  </si>
  <si>
    <t>318-747-2650</t>
  </si>
  <si>
    <t>318-746-3087</t>
  </si>
  <si>
    <t>PARKER WHOLESALE PAPER CO INC</t>
  </si>
  <si>
    <t>Brenda Farrar</t>
  </si>
  <si>
    <t>parkerwh@bayou.com</t>
  </si>
  <si>
    <t>318-281-4293</t>
  </si>
  <si>
    <t>318-281-4301</t>
  </si>
  <si>
    <t>UNITED LABORATORIES INC</t>
  </si>
  <si>
    <t>Sandra Carey Kopacz</t>
  </si>
  <si>
    <t>vendorreg@unitedlabsinc.com</t>
  </si>
  <si>
    <t>630-797-4163</t>
  </si>
  <si>
    <t xml:space="preserve">630-513-5691 </t>
  </si>
  <si>
    <t>Andrea Lilly</t>
  </si>
  <si>
    <t>1-800-323-2594</t>
  </si>
  <si>
    <t>Jennifer Westerlund</t>
  </si>
  <si>
    <t>DAVIS PRODUCTS CO INC</t>
  </si>
  <si>
    <t>Melissa Weintritt</t>
  </si>
  <si>
    <t>mweintritt@davisproductsco.com</t>
  </si>
  <si>
    <t>Charles Weintritt</t>
  </si>
  <si>
    <t>cweintritt@davisproductsco.com</t>
  </si>
  <si>
    <t>CAJUN CHEMICAL &amp; JANITORIAL</t>
  </si>
  <si>
    <t>annie fontenot</t>
  </si>
  <si>
    <t>annie@cajunchemical.com</t>
  </si>
  <si>
    <t>337-948-8214</t>
  </si>
  <si>
    <t>337-948-1700</t>
  </si>
  <si>
    <t xml:space="preserve">Ann Gerald </t>
  </si>
  <si>
    <t>Tony Martinez</t>
  </si>
  <si>
    <t>EGLE LLC</t>
  </si>
  <si>
    <t xml:space="preserve">JOLYN EGLE </t>
  </si>
  <si>
    <t xml:space="preserve">DUMMY@LA.GOV </t>
  </si>
  <si>
    <t>(866) 669-2755</t>
  </si>
  <si>
    <t>jolyn@eglesolutions.com</t>
  </si>
  <si>
    <t>504-684-1022</t>
  </si>
  <si>
    <t>1-866-669-2755</t>
  </si>
  <si>
    <t>BETA TECHNOLOGY INC</t>
  </si>
  <si>
    <t>Ann Wahlberg</t>
  </si>
  <si>
    <t>awahlberg@sbcglobal.net</t>
  </si>
  <si>
    <t>281-647-9700 EX</t>
  </si>
  <si>
    <t>281-647-6386</t>
  </si>
  <si>
    <t>Dorothy Graham</t>
  </si>
  <si>
    <t>dgraham21@sbcglobal.net</t>
  </si>
  <si>
    <t>FAX: 281-647-9790</t>
  </si>
  <si>
    <t>JOEL WAHLBERG</t>
  </si>
  <si>
    <t>jwahlberg@betatechnologyinc.com</t>
  </si>
  <si>
    <t>281-647-9700 X1</t>
  </si>
  <si>
    <t>281-647-9790</t>
  </si>
  <si>
    <t>awahlberg@betatechnologyinc.com</t>
  </si>
  <si>
    <t>Donna Simms</t>
  </si>
  <si>
    <t>dsimms@wechem.com</t>
  </si>
  <si>
    <t>504-733-1152</t>
  </si>
  <si>
    <t>504-733-2218</t>
  </si>
  <si>
    <t>STATE INDUSTRIAL PRODUCTS</t>
  </si>
  <si>
    <t>LEAH S CARPENTER</t>
  </si>
  <si>
    <t>DUMMY@LA.GOV</t>
  </si>
  <si>
    <t>(800) 782-2436</t>
  </si>
  <si>
    <t>AUTO CHLOR SERVICES</t>
  </si>
  <si>
    <t>Doug Carlton</t>
  </si>
  <si>
    <t>doug.c@acs-llc.net</t>
  </si>
  <si>
    <t>504-219-2183</t>
  </si>
  <si>
    <t>504-219-2185</t>
  </si>
  <si>
    <t>Perry Eastman, IV</t>
  </si>
  <si>
    <t>gpe4@acs-llc.net</t>
  </si>
  <si>
    <t>504-219-2174</t>
  </si>
  <si>
    <t xml:space="preserve">Interline Brands, Inc	</t>
  </si>
  <si>
    <t>ICI Building Services, Inc.</t>
  </si>
  <si>
    <t>Kyle Gehring</t>
  </si>
  <si>
    <t>kbgehring@icibuildingservices.com</t>
  </si>
  <si>
    <t>225-923-0808</t>
  </si>
  <si>
    <t>225-303-0071</t>
  </si>
  <si>
    <t>ALLIED PAPER COMPANY</t>
  </si>
  <si>
    <t>LAKE CITY BEVERAGE LLC</t>
  </si>
  <si>
    <t>Carol Bolton</t>
  </si>
  <si>
    <t>carol@lakecitysupply.com</t>
  </si>
  <si>
    <t>DIXIE PAPER COMPANY</t>
  </si>
  <si>
    <t>paige paige</t>
  </si>
  <si>
    <t>paige@dixiepaper.net</t>
  </si>
  <si>
    <t>318-469-5478</t>
  </si>
  <si>
    <t>david david</t>
  </si>
  <si>
    <t>david@dixiepaper.net</t>
  </si>
  <si>
    <t>225-571-6943</t>
  </si>
  <si>
    <t>318-371-1669</t>
  </si>
  <si>
    <t>FANGUY BROS WHOLESALE INC</t>
  </si>
  <si>
    <t>DAVID S ADAMS</t>
  </si>
  <si>
    <t>DAVID@FANGUYBROS.NET</t>
  </si>
  <si>
    <t>SCHNEIDER PAPER PRODUCTS INC</t>
  </si>
  <si>
    <t>Stanford Schneider</t>
  </si>
  <si>
    <t>stan@schneiderpaper.com</t>
  </si>
  <si>
    <t>(225) 201-9739</t>
  </si>
  <si>
    <t>(225) 201-9789</t>
  </si>
  <si>
    <t>Stuart Schneider</t>
  </si>
  <si>
    <t>stuart@schneiderpaper.com</t>
  </si>
  <si>
    <t>225-201-9739</t>
  </si>
  <si>
    <t>225-201-9789</t>
  </si>
  <si>
    <t>Dedicated Customer Service</t>
  </si>
  <si>
    <t>FurnitureASCStateofLouisiana@Staples.com</t>
  </si>
  <si>
    <t>888-203-5700</t>
  </si>
  <si>
    <t>713-934-6272</t>
  </si>
  <si>
    <t>Sara.McCann@Staples.com</t>
  </si>
  <si>
    <t>225-274-3749</t>
  </si>
  <si>
    <t>Melanie Rutecki</t>
  </si>
  <si>
    <t>Melanie.Rutecki@Staples.com</t>
  </si>
  <si>
    <t>225-788-0511</t>
  </si>
  <si>
    <t>225-274-3128</t>
  </si>
  <si>
    <t>Karen Lutz</t>
  </si>
  <si>
    <t>Karen.Lutz@Staples.com</t>
  </si>
  <si>
    <t>Timothy Meilleur</t>
  </si>
  <si>
    <t>timothy.meilleur@staples.com</t>
  </si>
  <si>
    <t>Pam Holmes</t>
  </si>
  <si>
    <t>pamela.holmes@staples.com</t>
  </si>
  <si>
    <t>713-934-6274</t>
  </si>
  <si>
    <t>713-934-6134</t>
  </si>
  <si>
    <t>Jeff Crump</t>
  </si>
  <si>
    <t>jeff.crump@staples.com</t>
  </si>
  <si>
    <t>INTERLINE BRANDS INC</t>
  </si>
  <si>
    <t xml:space="preserve"> Institutional-GovernmentBidsTeam@interlinebrands.com </t>
  </si>
  <si>
    <t xml:space="preserve">800-476-5830 X </t>
  </si>
  <si>
    <t xml:space="preserve">800-476-5848 </t>
  </si>
  <si>
    <t>EMPLOYMENT DEVELOPMENT SERVICES INC</t>
  </si>
  <si>
    <t>Paper</t>
  </si>
  <si>
    <t>LOUISIANA PRESS ASSOCIATION</t>
  </si>
  <si>
    <t>Pam Mitchell</t>
  </si>
  <si>
    <t>accounting@lapress.com</t>
  </si>
  <si>
    <t>225-344-9309</t>
  </si>
  <si>
    <t>225-344-9344</t>
  </si>
  <si>
    <t>Office</t>
  </si>
  <si>
    <t>PRISON ENTERPRISES</t>
  </si>
  <si>
    <t>Vickii Melius</t>
  </si>
  <si>
    <t>vmelius@doc.la.gov</t>
  </si>
  <si>
    <t>225-342-2557</t>
  </si>
  <si>
    <t>225-342-1301</t>
  </si>
  <si>
    <t>Lisa Coleman</t>
  </si>
  <si>
    <t>lcoleman@westaff.com</t>
  </si>
  <si>
    <t>A B COMPUTER SOLUTIONS INC</t>
  </si>
  <si>
    <t>Jason Brady</t>
  </si>
  <si>
    <t>jasonb@a-bcomputers.com</t>
  </si>
  <si>
    <t>985-624-3092</t>
  </si>
  <si>
    <t>985-624-3994</t>
  </si>
  <si>
    <t>BILLY HEROMAN'S FLOWERLAND INC</t>
  </si>
  <si>
    <t>Ben Heroman</t>
  </si>
  <si>
    <t>ben@billyheromans.com</t>
  </si>
  <si>
    <t>WORKPLACE RESOURCE LLC</t>
  </si>
  <si>
    <t>veronica douget</t>
  </si>
  <si>
    <t>veronica.douget@wrstx.com</t>
  </si>
  <si>
    <t>225-448-0060</t>
  </si>
  <si>
    <t>jon lutz</t>
  </si>
  <si>
    <t>jon.lutz@wrstx.com</t>
  </si>
  <si>
    <t>elizabeth laborde</t>
  </si>
  <si>
    <t>elizabeth.laborde@wrstx.com</t>
  </si>
  <si>
    <t>Virgina Visser</t>
  </si>
  <si>
    <t>Virginia.Visser@wrstx.com</t>
  </si>
  <si>
    <t>THE HON COMPANY</t>
  </si>
  <si>
    <t>Christine McCormick</t>
  </si>
  <si>
    <t>contractmanager@honcompany.com</t>
  </si>
  <si>
    <t>563-272-3954</t>
  </si>
  <si>
    <t>563-272-7607</t>
  </si>
  <si>
    <t>CALCASIEU MECHANICAL CONTRACTORS</t>
  </si>
  <si>
    <t>Ray Blanchard</t>
  </si>
  <si>
    <t>jim@calmech.net</t>
  </si>
  <si>
    <t>337-477-0097</t>
  </si>
  <si>
    <t>337-478-1122</t>
  </si>
  <si>
    <t>Benjamin Blanchard</t>
  </si>
  <si>
    <t>ben@prestigiouspaintjob.com</t>
  </si>
  <si>
    <t xml:space="preserve">DARRELL WHITE	</t>
  </si>
  <si>
    <t>DARRELL WHITE</t>
  </si>
  <si>
    <t>JUDGEWHITE@COX.NET</t>
  </si>
  <si>
    <t>ASSOCIATED OFFICE SYSTEMS OF</t>
  </si>
  <si>
    <t>Truly Smith</t>
  </si>
  <si>
    <t>t.smith@thinkaos.com</t>
  </si>
  <si>
    <t>504-561-2338</t>
  </si>
  <si>
    <t>504-561-1155</t>
  </si>
  <si>
    <t>Suzanne Dumez</t>
  </si>
  <si>
    <t>s.dumez@thinkaos.com</t>
  </si>
  <si>
    <t>504-561-8400</t>
  </si>
  <si>
    <t>Rose Vinci</t>
  </si>
  <si>
    <t>r.vinci@thinkaos.com</t>
  </si>
  <si>
    <t>504-274-2305</t>
  </si>
  <si>
    <t>Robert Breaux</t>
  </si>
  <si>
    <t>b.breaux@thinkaos.com</t>
  </si>
  <si>
    <t>James Harrell</t>
  </si>
  <si>
    <t>j.harrell@thinkaos.com</t>
  </si>
  <si>
    <t>Dale Castro</t>
  </si>
  <si>
    <t>d.castro@thinkaos.com</t>
  </si>
  <si>
    <t>985-630-9781</t>
  </si>
  <si>
    <t>INNOVATIVE INTELLIGENT DESIGN INC</t>
  </si>
  <si>
    <t>BYRON TROSCLAIR</t>
  </si>
  <si>
    <t>BYRON@IDI4DESIGN.COM</t>
  </si>
  <si>
    <t>337-236-9107</t>
  </si>
  <si>
    <t>337-236-9108</t>
  </si>
  <si>
    <t>J &amp; P SALES INC</t>
  </si>
  <si>
    <t>Prentice Conway</t>
  </si>
  <si>
    <t>jnpsales@bellsouth.net</t>
  </si>
  <si>
    <t>318-635-1551</t>
  </si>
  <si>
    <t>318-635-1584</t>
  </si>
  <si>
    <t>Equipment</t>
  </si>
  <si>
    <t>Cleaning</t>
  </si>
  <si>
    <t>SWEEPING CORP OF AMERICA INC</t>
  </si>
  <si>
    <t>THOMAS RICE</t>
  </si>
  <si>
    <t>sca@sweepingcorp.com</t>
  </si>
  <si>
    <t>615-385-4422</t>
  </si>
  <si>
    <t>615-385-4798</t>
  </si>
  <si>
    <t>LONG'S PRODUCTS LLC</t>
  </si>
  <si>
    <t>Ryan Donaghey</t>
  </si>
  <si>
    <t>rcd19@aol.com</t>
  </si>
  <si>
    <t>318-443-0451</t>
  </si>
  <si>
    <t>318-443-0347</t>
  </si>
  <si>
    <t>ENMON ENTERPRISES LLC</t>
  </si>
  <si>
    <t>TOM ENMON</t>
  </si>
  <si>
    <t>CENMON@JANIKINGGCR.COM</t>
  </si>
  <si>
    <t>(504) 441-9700</t>
  </si>
  <si>
    <t>Vehicles</t>
  </si>
  <si>
    <t>FERRARA FIRE APPARATUS INC</t>
  </si>
  <si>
    <t>Bert McCutcheon</t>
  </si>
  <si>
    <t>bertm@ferrarafire.com</t>
  </si>
  <si>
    <t>SIDDONS MARTIN EMERGENCY GROUP LLC</t>
  </si>
  <si>
    <t>JEFFREY DORAN</t>
  </si>
  <si>
    <t>JDORAN@SIDDONS-MARTIN.COM</t>
  </si>
  <si>
    <t>800-784-6806</t>
  </si>
  <si>
    <t>504-340-6070</t>
  </si>
  <si>
    <t>BENT'S RV RENDEZVOUS LLC</t>
  </si>
  <si>
    <t>Brian Bent</t>
  </si>
  <si>
    <t>Brian@BentsRV.com</t>
  </si>
  <si>
    <t>504-738-2368</t>
  </si>
  <si>
    <t>504-738-2601</t>
  </si>
  <si>
    <t>BONAVENTURE CO INC</t>
  </si>
  <si>
    <t>Nolan LeBlanc</t>
  </si>
  <si>
    <t>nolan@bonafire.com</t>
  </si>
  <si>
    <t>337-334-4900</t>
  </si>
  <si>
    <t>337-334/8885</t>
  </si>
  <si>
    <t>SOUTHLAND FIRE &amp; SAFETY EQUIPMENT</t>
  </si>
  <si>
    <t>Bert Prejean</t>
  </si>
  <si>
    <t>charles@southlandfireandsafety.com</t>
  </si>
  <si>
    <t>(225) 621-3473</t>
  </si>
  <si>
    <t>(225) 621-3490</t>
  </si>
  <si>
    <t>FIRE APPARATUS SPECIALIST INC</t>
  </si>
  <si>
    <t>GEORGE DYER</t>
  </si>
  <si>
    <t>GEORGE@FIREAPP.US</t>
  </si>
  <si>
    <t>CLARK EQUIPMENT CO</t>
  </si>
  <si>
    <t>Randy Fuss</t>
  </si>
  <si>
    <t>randy.fuss@doosan.com</t>
  </si>
  <si>
    <t>701-241-8746</t>
  </si>
  <si>
    <t>701-280-7860</t>
  </si>
  <si>
    <t>ST MARTIN PARISH ACQUISITIONS LLC</t>
  </si>
  <si>
    <t>BONNIE GUIDRY</t>
  </si>
  <si>
    <t>BGUIDRY@COURTESYAUTOMOTIVE.COM</t>
  </si>
  <si>
    <t>337-332-2145</t>
  </si>
  <si>
    <t>337-332-5874</t>
  </si>
  <si>
    <t>Mike Solomon</t>
  </si>
  <si>
    <t>msolomon@courtesyautomotive.com</t>
  </si>
  <si>
    <t>337-442-6218</t>
  </si>
  <si>
    <t>PREMIER AUTOMOTIVE PROD LLC</t>
  </si>
  <si>
    <t>Joe Dieck</t>
  </si>
  <si>
    <t>joedieck70@gmail.com</t>
  </si>
  <si>
    <t>504-473-4872</t>
  </si>
  <si>
    <t>504-218-1135</t>
  </si>
  <si>
    <t>michael comiskey</t>
  </si>
  <si>
    <t>jwd1939@aol.com</t>
  </si>
  <si>
    <t>GERRY LANE CHEVROLET/GM FINANCIAL</t>
  </si>
  <si>
    <t>ERIC MEYERS</t>
  </si>
  <si>
    <t>eric.meyers@gerrylane.com</t>
  </si>
  <si>
    <t>225-926-4600</t>
  </si>
  <si>
    <t>225-216-0847</t>
  </si>
  <si>
    <t>COURTESY OF ACADIANA LLC</t>
  </si>
  <si>
    <t>MIKE SOLOMON</t>
  </si>
  <si>
    <t>MSOLOMON@COURTESYAUTOMOTIVE.COM</t>
  </si>
  <si>
    <t>PASSMAN'S EVT SERVICES LLC</t>
  </si>
  <si>
    <t>RUSSELL PASSMAN</t>
  </si>
  <si>
    <t>RUSSELLPASSMAN@YAHOO.COM</t>
  </si>
  <si>
    <t>FLEET SAFETY EQUIPMENT INC.</t>
  </si>
  <si>
    <t>Darrin Hope</t>
  </si>
  <si>
    <t>darrin@FLEETSAFETY.COM</t>
  </si>
  <si>
    <t>901-384-7777</t>
  </si>
  <si>
    <t>901-377-5633</t>
  </si>
  <si>
    <t>TRI-PARISH RADIO COMMUNICATION</t>
  </si>
  <si>
    <t>Dyke Cloy</t>
  </si>
  <si>
    <t>tparish@bellsouth.net</t>
  </si>
  <si>
    <t>225-928-4151</t>
  </si>
  <si>
    <t>225-928-4153</t>
  </si>
  <si>
    <t>CUSTOM BUILT AMBULANCES LLC</t>
  </si>
  <si>
    <t>RYAN QUEBEDEAUX</t>
  </si>
  <si>
    <t>RYANCBA@YAHOO.COM</t>
  </si>
  <si>
    <t>VULCAN INC</t>
  </si>
  <si>
    <t>Kristopher Raymond</t>
  </si>
  <si>
    <t>kristopher.raymond@vulcaninc.com</t>
  </si>
  <si>
    <t>800-633-6845</t>
  </si>
  <si>
    <t>251-943-1544</t>
  </si>
  <si>
    <t>David Beviacqua</t>
  </si>
  <si>
    <t>vulcan3@vulcaninc.com</t>
  </si>
  <si>
    <t>J. Todd Koniar</t>
  </si>
  <si>
    <t>vulcan1@vulcaninc.com</t>
  </si>
  <si>
    <t>888-846-2745</t>
  </si>
  <si>
    <t>251-943-7590</t>
  </si>
  <si>
    <t>BILL HOOD FORD LLC</t>
  </si>
  <si>
    <t>Wayne Dykes</t>
  </si>
  <si>
    <t>waynedykes@hotmail.com</t>
  </si>
  <si>
    <t>985-345-1590 EX</t>
  </si>
  <si>
    <t>985-345-1693</t>
  </si>
  <si>
    <t>SOUTHLAND DODGE CHRYSLER JEEP</t>
  </si>
  <si>
    <t>Frank Teuton</t>
  </si>
  <si>
    <t>frankt@southlanddodge.com</t>
  </si>
  <si>
    <t xml:space="preserve">MOORE'S RETREAD &amp; TIRE OF THE </t>
  </si>
  <si>
    <t>GRANT TIRE &amp; SERVICE CTR INC</t>
  </si>
  <si>
    <t>THE GOODYEAR TIRE &amp; RUBBER CO(Thibodaux)</t>
  </si>
  <si>
    <t>GRANT TIRE &amp; SERVICE</t>
  </si>
  <si>
    <t>MOORES RETREAD &amp; TIRE</t>
  </si>
  <si>
    <t>MOORES RETREAD &amp; TIRE OF THE</t>
  </si>
  <si>
    <t>MOORE'S RETREAD &amp; TIRE OF THE</t>
  </si>
  <si>
    <t>THE GOODYEAR TIRE &amp; RUBBER CO</t>
  </si>
  <si>
    <t>THE GOODYEAR TIRE &amp; RUBBER COMPANY</t>
  </si>
  <si>
    <t>TORRY FILES</t>
  </si>
  <si>
    <t>TFILES@GOODYEAR.COM</t>
  </si>
  <si>
    <t>225-357-3242</t>
  </si>
  <si>
    <t>225-356-3213</t>
  </si>
  <si>
    <t>JEFF RISOR</t>
  </si>
  <si>
    <t>ESIGUE@GOODYEAR.COM</t>
  </si>
  <si>
    <t>337-234-0241</t>
  </si>
  <si>
    <t>337-237-6205</t>
  </si>
  <si>
    <t>GOODYEAR TIRE &amp; RUBBER CO</t>
  </si>
  <si>
    <t>GARRETT MARTINEZ</t>
  </si>
  <si>
    <t>GSR2726@GOODYEAR.COM</t>
  </si>
  <si>
    <t>WILLIAM MUSSARE</t>
  </si>
  <si>
    <t>BMUSSARE@GOODYEAR.COM</t>
  </si>
  <si>
    <t>985-898-0222</t>
  </si>
  <si>
    <t>985-898-1916</t>
  </si>
  <si>
    <t>GRANT TIRE &amp; SERVICE INC</t>
  </si>
  <si>
    <t>Daniel Hutchison</t>
  </si>
  <si>
    <t>dhhone@aol.com</t>
  </si>
  <si>
    <t>S &amp; S FIRESTONE INC</t>
  </si>
  <si>
    <t>MICHAEL BRYANT</t>
  </si>
  <si>
    <t>MBRYANT@SSTIRE.COM</t>
  </si>
  <si>
    <t>859-221-5202</t>
  </si>
  <si>
    <t>859-281-8518</t>
  </si>
  <si>
    <t>DANIEL HUTCHISON</t>
  </si>
  <si>
    <t>DHHONE@AOL.COM</t>
  </si>
  <si>
    <t>318-687-7777</t>
  </si>
  <si>
    <t>318-687-3346</t>
  </si>
  <si>
    <t>Southern Tire Mart, LLC</t>
  </si>
  <si>
    <t>John Manuel</t>
  </si>
  <si>
    <t>stm23@stmtires.com</t>
  </si>
  <si>
    <t>SOUTHERN TIRE MART LLC (BR)</t>
  </si>
  <si>
    <t>SOUTHERN TIRE MART LLC(NO)</t>
  </si>
  <si>
    <t>SOUTHERN TIRE MART LLC(LAFAYETTE)</t>
  </si>
  <si>
    <t>SOUTHERN TIRE MART LLC(SULPHUR)</t>
  </si>
  <si>
    <t>SOUTHERN TIRE MART LLC(SHREVEPORT)</t>
  </si>
  <si>
    <t>SOUTHERN TIRE MART LLC(MONROE)</t>
  </si>
  <si>
    <t>SOUTHERN TIRE MART LLC(BAKER)</t>
  </si>
  <si>
    <t xml:space="preserve">RICHARD CONWILL </t>
  </si>
  <si>
    <t>RCONWILL@STMTIRES.COM</t>
  </si>
  <si>
    <t>877-786-4681</t>
  </si>
  <si>
    <t>SOUTHERN TIRE MART LLC(VIDALIA)</t>
  </si>
  <si>
    <t>Richard Conwill</t>
  </si>
  <si>
    <t>rconwill@stmtires.com</t>
  </si>
  <si>
    <t>214-389-7111</t>
  </si>
  <si>
    <t>SOUTHERN TIRE MART LLC(MS)</t>
  </si>
  <si>
    <t>GN GONZALES LLC</t>
  </si>
  <si>
    <t>Helene Dougherty</t>
  </si>
  <si>
    <t>helene@gngonzales.com</t>
  </si>
  <si>
    <t>225-387-5328 EX</t>
  </si>
  <si>
    <t>225-334-7409</t>
  </si>
  <si>
    <t>Marilyn Ambrose</t>
  </si>
  <si>
    <t>sales@gngonzales.com</t>
  </si>
  <si>
    <t>Chuck Collins</t>
  </si>
  <si>
    <t>chuck@gngonzales.com</t>
  </si>
  <si>
    <t>225-387-5328</t>
  </si>
  <si>
    <t>OUTDOOR POWERHOUSE LLC</t>
  </si>
  <si>
    <t>KELLY CALMES</t>
  </si>
  <si>
    <t>MLCALMES@COX.NET</t>
  </si>
  <si>
    <t>225-791-2277</t>
  </si>
  <si>
    <t>KACEYCALMES@GMAIL.COM</t>
  </si>
  <si>
    <t>COURTESY GOLF CARS LLC</t>
  </si>
  <si>
    <t>David Jones</t>
  </si>
  <si>
    <t>david@cgc.brcoxmail.com</t>
  </si>
  <si>
    <t>225-667-9305</t>
  </si>
  <si>
    <t>225-667-9390</t>
  </si>
  <si>
    <t>david@courtesygolfcars.com</t>
  </si>
  <si>
    <t>JOHN DEERE COMPANY</t>
  </si>
  <si>
    <t>Tamara Hebert</t>
  </si>
  <si>
    <t>GovContractSupport@JohnDeere.com</t>
  </si>
  <si>
    <t>800-358-5010</t>
  </si>
  <si>
    <t>309-749-2313</t>
  </si>
  <si>
    <t>TEXTRON INC</t>
  </si>
  <si>
    <t>Victoria Ferreira</t>
  </si>
  <si>
    <t>vferreira@textron.com</t>
  </si>
  <si>
    <t>706-772-5982</t>
  </si>
  <si>
    <t>706-826-6582</t>
  </si>
  <si>
    <t>Maryellen Williams</t>
  </si>
  <si>
    <t>mwilliams@textron.com</t>
  </si>
  <si>
    <t>401-457-2327</t>
  </si>
  <si>
    <t>Tires</t>
  </si>
  <si>
    <t>TOTAL TIRE SOLUTIONS LLC</t>
  </si>
  <si>
    <t>LYNN WIGGINS</t>
  </si>
  <si>
    <t>TOTAL_TIRE@BELLSOUTH.NET</t>
  </si>
  <si>
    <t>225-928-5505</t>
  </si>
  <si>
    <t>225-928-5507</t>
  </si>
  <si>
    <t>SOUTHERN TIRE MART LLC</t>
  </si>
  <si>
    <t>RICHARD CONWILL</t>
  </si>
  <si>
    <t>877-786-4682</t>
  </si>
  <si>
    <t>214-389-7112</t>
  </si>
  <si>
    <t>877-786-4683</t>
  </si>
  <si>
    <t>214-389-7113</t>
  </si>
  <si>
    <t>ASSETWORKS USA INC</t>
  </si>
  <si>
    <t>Dean Hebert</t>
  </si>
  <si>
    <t>dean.hebert@assetworks.com</t>
  </si>
  <si>
    <t>512-347-7400 X1</t>
  </si>
  <si>
    <t>512-347-7525</t>
  </si>
  <si>
    <t>Sean Pugatch</t>
  </si>
  <si>
    <t>sean.pugatch@assetworks.com</t>
  </si>
  <si>
    <t>LOUISIANA STATE UNIVERSITY</t>
  </si>
  <si>
    <t>DAM DIX</t>
  </si>
  <si>
    <t>(225) 388-3162</t>
  </si>
  <si>
    <t>DISA GLOBAL SOLUTIONS INC</t>
  </si>
  <si>
    <t>DAWN STORER</t>
  </si>
  <si>
    <t>800-256-3741</t>
  </si>
  <si>
    <t>HALL MANUFACTURING INC</t>
  </si>
  <si>
    <t>Robert Hall</t>
  </si>
  <si>
    <t>rhall@bush-whacker.com</t>
  </si>
  <si>
    <t>501-945-3221 EX</t>
  </si>
  <si>
    <t>501-945-0072</t>
  </si>
  <si>
    <t>LOUISIANA FARMERS WAREHOUSE</t>
  </si>
  <si>
    <t>GOLDMAN EQUIPMENT CO INC</t>
  </si>
  <si>
    <t>PROGRESSIVE TRACTOR &amp;</t>
  </si>
  <si>
    <t>EDDIE VILLEMARETTE</t>
  </si>
  <si>
    <t>VILLEMARETTE@BELLSOUTH.NET</t>
  </si>
  <si>
    <t>GOLDMAN RIVER CO</t>
  </si>
  <si>
    <t>PROGRESSIVE TRACTOR &amp; IMPLEMENT</t>
  </si>
  <si>
    <t>SHANNON WILSON</t>
  </si>
  <si>
    <t>SHANNONW@PTIEQ.COM</t>
  </si>
  <si>
    <t>318-757-7911</t>
  </si>
  <si>
    <t>318-757-2868</t>
  </si>
  <si>
    <t>NELSON TRACTOR COMPANY</t>
  </si>
  <si>
    <t>Stacy Robinson</t>
  </si>
  <si>
    <t>stacyrobinson@bellsouth.net</t>
  </si>
  <si>
    <t>318-435-4402</t>
  </si>
  <si>
    <t>318-435-5130</t>
  </si>
  <si>
    <t>M &amp; L INDUSTRIES INC</t>
  </si>
  <si>
    <t>john stafford</t>
  </si>
  <si>
    <t>jstafford@mlind.net</t>
  </si>
  <si>
    <t>225-355-7716</t>
  </si>
  <si>
    <t>225-355-7497</t>
  </si>
  <si>
    <t>Leland Morrison</t>
  </si>
  <si>
    <t>lmorrison@mlind.net</t>
  </si>
  <si>
    <t>EDDIEV@PTIEQ.COM</t>
  </si>
  <si>
    <t>337 351-7340</t>
  </si>
  <si>
    <t>337 678-1960</t>
  </si>
  <si>
    <t>RUSTON TRACTOR INC</t>
  </si>
  <si>
    <t>Jeremy Gantt</t>
  </si>
  <si>
    <t>heather@rustontractor.com</t>
  </si>
  <si>
    <t>318-251-2946</t>
  </si>
  <si>
    <t>318-255-8739</t>
  </si>
  <si>
    <t>BUSH HOG INC</t>
  </si>
  <si>
    <t>Mitch Ward</t>
  </si>
  <si>
    <t>mitch.ward@bushhog.com</t>
  </si>
  <si>
    <t>Jimmy Anderson</t>
  </si>
  <si>
    <t>jimmy.anderson@bushhog.com</t>
  </si>
  <si>
    <t>Vicky Scarbrough</t>
  </si>
  <si>
    <t>vickie.scarbrough@bushhog.com</t>
  </si>
  <si>
    <t>Rex Mann</t>
  </si>
  <si>
    <t>rex.mann@bushhog.com</t>
  </si>
  <si>
    <t>KENJABRUCH AG &amp; EQUIPMENT INC</t>
  </si>
  <si>
    <t>Kathy Hayes</t>
  </si>
  <si>
    <t>kbh_kjb@hotmail.com</t>
  </si>
  <si>
    <t>(337)584-2550</t>
  </si>
  <si>
    <t>(337)584-3989</t>
  </si>
  <si>
    <t>SIMMONS TRACTOR &amp; HARDWARE INC</t>
  </si>
  <si>
    <t>SHANNON JANTZ</t>
  </si>
  <si>
    <t>office@simmonstractor.net</t>
  </si>
  <si>
    <t>337-463-8573</t>
  </si>
  <si>
    <t xml:space="preserve">337-462-5028 </t>
  </si>
  <si>
    <t>ASCENSION EQUIPMENT &amp; RENT-ALL INC</t>
  </si>
  <si>
    <t>Gary Giffel</t>
  </si>
  <si>
    <t>dingo@eatel.net</t>
  </si>
  <si>
    <t>(225) 647-5881</t>
  </si>
  <si>
    <t>225-644-1558</t>
  </si>
  <si>
    <t>GOLDMAN EQUIPMENT COMPANY</t>
  </si>
  <si>
    <t>LEE TRACTOR CO INC</t>
  </si>
  <si>
    <t>Angela Oxford</t>
  </si>
  <si>
    <t>angela@leetractor.net</t>
  </si>
  <si>
    <t>GOLDMAN EQUIPMENT LLC</t>
  </si>
  <si>
    <t>4-H EQUIPMENT LLC</t>
  </si>
  <si>
    <t>RICHARD BRYAN</t>
  </si>
  <si>
    <t>sales@4hequipment.com</t>
  </si>
  <si>
    <t>ABELL &amp; SON INC</t>
  </si>
  <si>
    <t>Charles Abell</t>
  </si>
  <si>
    <t>cabell@abellandson.com</t>
  </si>
  <si>
    <t>337-734-2222</t>
  </si>
  <si>
    <t>337-734-4124</t>
  </si>
  <si>
    <t>Estelle Fontenot</t>
  </si>
  <si>
    <t>efontenot@abellandson.com</t>
  </si>
  <si>
    <t>Randy Henning</t>
  </si>
  <si>
    <t>rhenning@abellandson.com</t>
  </si>
  <si>
    <t>SINGLETON SALES &amp; SERVICE</t>
  </si>
  <si>
    <t>JAMES SINGLETON</t>
  </si>
  <si>
    <t>MIKE@SINGLETONSALES.COM</t>
  </si>
  <si>
    <t>985-839-5844</t>
  </si>
  <si>
    <t>985-839-8992</t>
  </si>
  <si>
    <t>AG CON EQUIPMENT CO INC</t>
  </si>
  <si>
    <t>Randy Walton</t>
  </si>
  <si>
    <t>randymwalton@comcast.net</t>
  </si>
  <si>
    <t>318-388-4750</t>
  </si>
  <si>
    <t>318-388-4753</t>
  </si>
  <si>
    <t>Belinda Smith</t>
  </si>
  <si>
    <t>agconacct@comcast.net</t>
  </si>
  <si>
    <t>DELTA RIDGE IMPLEMENT INC</t>
  </si>
  <si>
    <t>EMMETT GREER</t>
  </si>
  <si>
    <t>emmett@deltaridgeimplement.com</t>
  </si>
  <si>
    <t>HEATHER BODDIE</t>
  </si>
  <si>
    <t>HEATHER@RUSTONTRACTOR.COM</t>
  </si>
  <si>
    <t>Donna Wise</t>
  </si>
  <si>
    <t>dodsonequipment@yahoo.com</t>
  </si>
  <si>
    <t>THOMAS SOILEAU</t>
  </si>
  <si>
    <t>thomass@progressive-tractor.com</t>
  </si>
  <si>
    <t>318-346-6361</t>
  </si>
  <si>
    <t>Scott Lahasky</t>
  </si>
  <si>
    <t>ScottL@PTIEQ.com</t>
  </si>
  <si>
    <t>ROSE DESHOTEL</t>
  </si>
  <si>
    <t>ROSED@PTIEQ.COM</t>
  </si>
  <si>
    <t>337-942-5689</t>
  </si>
  <si>
    <t>337-678-1960</t>
  </si>
  <si>
    <t>USA INVESTMENT INC</t>
  </si>
  <si>
    <t>KEVIN KELLEY</t>
  </si>
  <si>
    <t>KEVIN@KEVINSTRACTORPARTS.COM</t>
  </si>
  <si>
    <t>318-453-6154</t>
  </si>
  <si>
    <t>Randy Ward</t>
  </si>
  <si>
    <t>RWard@GoldmanGreen.com</t>
  </si>
  <si>
    <t>318-749-3205</t>
  </si>
  <si>
    <t>318-749-3820</t>
  </si>
  <si>
    <t>Stephen Roberts</t>
  </si>
  <si>
    <t>sroberts@goldmangreen.com</t>
  </si>
  <si>
    <t>PATRICK ROSIER</t>
  </si>
  <si>
    <t>PROSIER@GOLDMANGREEN.COM</t>
  </si>
  <si>
    <t>318-442-8875</t>
  </si>
  <si>
    <t>318-442-8877</t>
  </si>
  <si>
    <t>RANDY WARD</t>
  </si>
  <si>
    <t>RWARD@GOLDMANGREEN.COM</t>
  </si>
  <si>
    <t>1-318-757-4576</t>
  </si>
  <si>
    <t>1-318-749-3820</t>
  </si>
  <si>
    <t>KALLY DENNIG</t>
  </si>
  <si>
    <t>(318) 339-9666</t>
  </si>
  <si>
    <t>(318) 749-0097</t>
  </si>
  <si>
    <t>CHAUVIN BROTHERS TRACTOR INC</t>
  </si>
  <si>
    <t>Sandra Thibodeaux</t>
  </si>
  <si>
    <t>sandra@chauvintractor.com</t>
  </si>
  <si>
    <t>504-394-1095</t>
  </si>
  <si>
    <t>504-394-6090</t>
  </si>
  <si>
    <t>Gary Chauvin</t>
  </si>
  <si>
    <t>gary@chauvintractor.com</t>
  </si>
  <si>
    <t>Michelle Tuggle</t>
  </si>
  <si>
    <t>michelle@chauvintractor.com</t>
  </si>
  <si>
    <t>504-234-2410</t>
  </si>
  <si>
    <t>MITCHCO INC</t>
  </si>
  <si>
    <t>Charles Ciolino</t>
  </si>
  <si>
    <t>OFFICE@STARTRACTORS.COM</t>
  </si>
  <si>
    <t>985-345-7891</t>
  </si>
  <si>
    <t>985-345-2380</t>
  </si>
  <si>
    <t>CREATIVE BUS SALES INC</t>
  </si>
  <si>
    <t>Micah Bailey</t>
  </si>
  <si>
    <t>mbailey@creativebussales.com</t>
  </si>
  <si>
    <t>469-333-8909</t>
  </si>
  <si>
    <t>469-333-8918</t>
  </si>
  <si>
    <t>RYAN FROST</t>
  </si>
  <si>
    <t>RYANF@CREATIVEBUSSALES.COM</t>
  </si>
  <si>
    <t>KENT-MITCHELL BUS SALES &amp;</t>
  </si>
  <si>
    <t>Holly Chatellier</t>
  </si>
  <si>
    <t>holly@kentmitchellbus.com</t>
  </si>
  <si>
    <t>985-419-8347</t>
  </si>
  <si>
    <t>985-429-8175</t>
  </si>
  <si>
    <t>ROSS BUS &amp; EQUIPMENT SALES INC</t>
  </si>
  <si>
    <t>Bruce Ross</t>
  </si>
  <si>
    <t>bridgette@rossbus.com</t>
  </si>
  <si>
    <t>318-443-6011</t>
  </si>
  <si>
    <t>318-445-3365</t>
  </si>
  <si>
    <t>TWIN STATE TRUCKS INC</t>
  </si>
  <si>
    <t>Katie ONeal</t>
  </si>
  <si>
    <t>accounting@plilerinternational.com</t>
  </si>
  <si>
    <t>ITA TRUCK SALES &amp; SERVICE LLC</t>
  </si>
  <si>
    <t>SCOTT BENOIT</t>
  </si>
  <si>
    <t>SBENOIT@ITA-TRUCKS.COM</t>
  </si>
  <si>
    <t>SCOTT TRUCK LLC</t>
  </si>
  <si>
    <t>Tim Ramsey</t>
  </si>
  <si>
    <t>tramsey@scottcompanies.com</t>
  </si>
  <si>
    <t>318-388-9360</t>
  </si>
  <si>
    <t>318-387-8775</t>
  </si>
  <si>
    <t>TIMMONS INTERNATIONAL LLC</t>
  </si>
  <si>
    <t>John Bowers</t>
  </si>
  <si>
    <t>john.bowers@timmonstruckcenter.com</t>
  </si>
  <si>
    <t>800-256-1754</t>
  </si>
  <si>
    <t>318-448-3051</t>
  </si>
  <si>
    <t>Andrew Norris</t>
  </si>
  <si>
    <t>andrew.norris@tttbtr.com</t>
  </si>
  <si>
    <t>225-923-3450</t>
  </si>
  <si>
    <t>225-926-7411</t>
  </si>
  <si>
    <t>Billy Timmons</t>
  </si>
  <si>
    <t>drewnorris67@hotmail.com</t>
  </si>
  <si>
    <t>John Timmons</t>
  </si>
  <si>
    <t>john.timmons@timmonstruckcenter.com</t>
  </si>
  <si>
    <t>TRAFFICWARE GROUP INC</t>
  </si>
  <si>
    <t>Kris McCoy</t>
  </si>
  <si>
    <t>Louisiana@trafficware.com</t>
  </si>
  <si>
    <t>281-202-9436</t>
  </si>
  <si>
    <t>281-240-7238</t>
  </si>
  <si>
    <t>Karon Williams</t>
  </si>
  <si>
    <t>KaronWilliams@trafficware.com</t>
  </si>
  <si>
    <t>2812407233 EXT</t>
  </si>
  <si>
    <t>Joe Custer</t>
  </si>
  <si>
    <t>JoeCuster@Trafficware.com</t>
  </si>
  <si>
    <t>Kathy Davis</t>
  </si>
  <si>
    <t>Kathydavis@trafficware.com</t>
  </si>
  <si>
    <t>281-240-7233</t>
  </si>
  <si>
    <t>Computer</t>
  </si>
  <si>
    <t>APPLE COMPUTER INC</t>
  </si>
  <si>
    <t>Sirius Computer Solutions, Inc.</t>
  </si>
  <si>
    <t>Phyllis Byrd</t>
  </si>
  <si>
    <t>phyllis.byrd@siriuscom.com</t>
  </si>
  <si>
    <t>Bonnie Cerrito</t>
  </si>
  <si>
    <t>bonnie.cerrito@siriuscom.com</t>
  </si>
  <si>
    <t>210-369-8000</t>
  </si>
  <si>
    <t>MAINLINE INFORMATION SYSTEMS INC</t>
  </si>
  <si>
    <t>Rob Butler</t>
  </si>
  <si>
    <t>rob.butler@mainline.com</t>
  </si>
  <si>
    <t>850-219-5183</t>
  </si>
  <si>
    <t>800-748-0494</t>
  </si>
  <si>
    <t>Kendall Coates</t>
  </si>
  <si>
    <t>kendall.coates@mainline.com</t>
  </si>
  <si>
    <t>850-219-5149</t>
  </si>
  <si>
    <t>Izumi Lee</t>
  </si>
  <si>
    <t>izumi.lee@mainline.com</t>
  </si>
  <si>
    <t>850-219-5284</t>
  </si>
  <si>
    <t>VSS LLC</t>
  </si>
  <si>
    <t>ANN MARIE WALKER</t>
  </si>
  <si>
    <t>ANNMARIE.WALKER@THINKVSS.COM</t>
  </si>
  <si>
    <t>601-898-7934</t>
  </si>
  <si>
    <t>CHERBONNIER MAYER &amp; ASSOC INC</t>
  </si>
  <si>
    <t>Angela Fontenot</t>
  </si>
  <si>
    <t>cmaadmin@cmaontheweb.com</t>
  </si>
  <si>
    <t>225-927-9200</t>
  </si>
  <si>
    <t>225-927-9443</t>
  </si>
  <si>
    <t>Linda Cross</t>
  </si>
  <si>
    <t>TWOTREES TECHNOLOGIES LLC</t>
  </si>
  <si>
    <t>LISA SALAZAR</t>
  </si>
  <si>
    <t>LSALAZAR@TWOTREES.COM</t>
  </si>
  <si>
    <t>(480) 718-7372</t>
  </si>
  <si>
    <t>GOVCONNECTION INC</t>
  </si>
  <si>
    <t>Robert Sievers</t>
  </si>
  <si>
    <t>rsievers@govconnection.com</t>
  </si>
  <si>
    <t>800-800-0019 X7</t>
  </si>
  <si>
    <t>603-683-0906</t>
  </si>
  <si>
    <t>STAPLES CONTRACT &amp; COMMERCIAL</t>
  </si>
  <si>
    <t>CDW GOVERNMENT INC</t>
  </si>
  <si>
    <t>Matt Flood</t>
  </si>
  <si>
    <t>pso@cdwg.com</t>
  </si>
  <si>
    <t>LENOVO (UNITED STATES) INC</t>
  </si>
  <si>
    <t>Alma Salazar</t>
  </si>
  <si>
    <t>alsalazar@lenovo.com</t>
  </si>
  <si>
    <t>1866-426-4004</t>
  </si>
  <si>
    <t>919-342-3000</t>
  </si>
  <si>
    <t>SHI INTERNATIONAL CORP</t>
  </si>
  <si>
    <t>Ashley Dunn</t>
  </si>
  <si>
    <t>Ashley_Dunn@shi.com</t>
  </si>
  <si>
    <t>225-326-3962</t>
  </si>
  <si>
    <t>732-805-9669</t>
  </si>
  <si>
    <t>GENERAL INFORMATICS LLC</t>
  </si>
  <si>
    <t>Mohit Vij</t>
  </si>
  <si>
    <t>mo@geninf.com</t>
  </si>
  <si>
    <t>LOUISIANA TECHNOLOGY GROUP</t>
  </si>
  <si>
    <t>HOWARD INDUSTRIES INC</t>
  </si>
  <si>
    <t>Darlene Parker</t>
  </si>
  <si>
    <t>bids@howardcomputers.com</t>
  </si>
  <si>
    <t>Yareasia Ellis</t>
  </si>
  <si>
    <t>601-425-3181</t>
  </si>
  <si>
    <t>601-399-5077</t>
  </si>
  <si>
    <t>COMM &amp; TECHNOLOGY INDUST INC</t>
  </si>
  <si>
    <t>Darryl d'Aquin</t>
  </si>
  <si>
    <t>lagov@commtech.com</t>
  </si>
  <si>
    <t>504-200-1333</t>
  </si>
  <si>
    <t>504-200-1310</t>
  </si>
  <si>
    <t>CDW LLC</t>
  </si>
  <si>
    <t>JOHN JOHNSEN</t>
  </si>
  <si>
    <t>JJOHNSEN@CDW.COM</t>
  </si>
  <si>
    <t>(312) 705-0909</t>
  </si>
  <si>
    <t>DELL MARKETING L P</t>
  </si>
  <si>
    <t>WAYPOINT BUSINESS SOLUTIONS LLC</t>
  </si>
  <si>
    <t>PAUL NEYMAN</t>
  </si>
  <si>
    <t>PNEYMAN@WAYPOINTSOLUTIONS.COM</t>
  </si>
  <si>
    <t>CENTRE TECHNOLOGIES INC</t>
  </si>
  <si>
    <t>BEN MARTIN</t>
  </si>
  <si>
    <t>BMARTIN@CENTRETECHNOLOGIES.COM</t>
  </si>
  <si>
    <t>281-741-6352</t>
  </si>
  <si>
    <t>AVALON TECHNOLOGIES INC</t>
  </si>
  <si>
    <t>KATHY FELLIN</t>
  </si>
  <si>
    <t>KATHY.FELLIN@AVALONTECH.NET</t>
  </si>
  <si>
    <t>800-720-3811</t>
  </si>
  <si>
    <t>248-792-6661</t>
  </si>
  <si>
    <t>ROUNDTOWER TECHNOLOGIES INC</t>
  </si>
  <si>
    <t>Kayla Pitman</t>
  </si>
  <si>
    <t>kayla.pitman@roundtower.com</t>
  </si>
  <si>
    <t>Scott Temonia</t>
  </si>
  <si>
    <t>scott.temonia@roundtower.com</t>
  </si>
  <si>
    <t>732-868-6055</t>
  </si>
  <si>
    <t>EMC CORPORATION</t>
  </si>
  <si>
    <t>ICONVERGENCE INC</t>
  </si>
  <si>
    <t>Barry Meche</t>
  </si>
  <si>
    <t>barrym@iconvergence.com</t>
  </si>
  <si>
    <t>337-735-1302</t>
  </si>
  <si>
    <t>831-307-9170</t>
  </si>
  <si>
    <t>Glenn Lambert</t>
  </si>
  <si>
    <t>glennl@iconvergence.com</t>
  </si>
  <si>
    <t>337-735-1303</t>
  </si>
  <si>
    <t>PRESIDIO NETWORKED SOLUTIONS INC</t>
  </si>
  <si>
    <t>Patrick Leigh</t>
  </si>
  <si>
    <t>pleigh@presidio.com</t>
  </si>
  <si>
    <t>P &amp; N TECHNOLOGIES LLC</t>
  </si>
  <si>
    <t>Wayne Macaluso</t>
  </si>
  <si>
    <t>wmacaluso@pntech.net</t>
  </si>
  <si>
    <t>225-755-1258</t>
  </si>
  <si>
    <t>225-755-1266</t>
  </si>
  <si>
    <t>Shannon Peabody</t>
  </si>
  <si>
    <t>speabody@pntech.net</t>
  </si>
  <si>
    <t>Michael Richmond</t>
  </si>
  <si>
    <t>mrichmond@pntech.net</t>
  </si>
  <si>
    <t>Geoff Smarada</t>
  </si>
  <si>
    <t>gsmarada@pntech.net</t>
  </si>
  <si>
    <t>SECURENATION LLC</t>
  </si>
  <si>
    <t>Jon Davis</t>
  </si>
  <si>
    <t>Jon.Davis@securenation.net</t>
  </si>
  <si>
    <t>225-636-2180</t>
  </si>
  <si>
    <t>225-612-0007</t>
  </si>
  <si>
    <t>Kim McCarty</t>
  </si>
  <si>
    <t>kim@securenation.net</t>
  </si>
  <si>
    <t>GKR SYSTEMS INC</t>
  </si>
  <si>
    <t>UNIVERSAL DATA INC</t>
  </si>
  <si>
    <t>Stephanie Kavanaugh</t>
  </si>
  <si>
    <t>skavanaugh@udi.com</t>
  </si>
  <si>
    <t>Anthony Ayo</t>
  </si>
  <si>
    <t>aayo@udi.com</t>
  </si>
  <si>
    <t>Chad Perrier</t>
  </si>
  <si>
    <t>cperrier@udi.com</t>
  </si>
  <si>
    <t>VIRTUAL ENTERPRISES INC</t>
  </si>
  <si>
    <t>DLT SOLUTIONS LLC</t>
  </si>
  <si>
    <t>Ed Abbot</t>
  </si>
  <si>
    <t>contracts-team@dlt.com</t>
  </si>
  <si>
    <t>(703) 709-7172</t>
  </si>
  <si>
    <t>(866) 708-6867</t>
  </si>
  <si>
    <t>Steve Stratton</t>
  </si>
  <si>
    <t>(866) 709-8687</t>
  </si>
  <si>
    <t>Craig Adler</t>
  </si>
  <si>
    <t>Nancy Kirkpatrick</t>
  </si>
  <si>
    <t>nancy.kirkpatrick@dlt.com</t>
  </si>
  <si>
    <t>703-709-8450</t>
  </si>
  <si>
    <t>TRANSFORMYX</t>
  </si>
  <si>
    <t>James DuBos</t>
  </si>
  <si>
    <t>jim@tfmx.com</t>
  </si>
  <si>
    <t>225-761-0088</t>
  </si>
  <si>
    <t>225-767-3445</t>
  </si>
  <si>
    <t>225-235-6038</t>
  </si>
  <si>
    <t>504-708-4789</t>
  </si>
  <si>
    <t>GLOBAL DATA SYSTEMS</t>
  </si>
  <si>
    <t>Michael Dillon</t>
  </si>
  <si>
    <t>michaeld@getgds.com</t>
  </si>
  <si>
    <t>Mark Ditsious</t>
  </si>
  <si>
    <t>markd@getgds.com</t>
  </si>
  <si>
    <t>TCSWARE, INC.</t>
  </si>
  <si>
    <t>Joe Payne</t>
  </si>
  <si>
    <t>jpayne@tcsware.com</t>
  </si>
  <si>
    <t>CRESCENT MULTIMEDIA SOLUTIONS</t>
  </si>
  <si>
    <t>SYNERGY AV INC</t>
  </si>
  <si>
    <t>Dan Szymanski</t>
  </si>
  <si>
    <t>dszymanski@synergy-av.com</t>
  </si>
  <si>
    <t>832-912-8093</t>
  </si>
  <si>
    <t>Toby Garrett</t>
  </si>
  <si>
    <t>tgarrett@synergy-av.com</t>
  </si>
  <si>
    <t>832-912-8090</t>
  </si>
  <si>
    <t>April Mundy</t>
  </si>
  <si>
    <t>amundy@synergy-av.com</t>
  </si>
  <si>
    <t>INSIGHT PUBLIC SECTOR INC.</t>
  </si>
  <si>
    <t>Erica Falchetti</t>
  </si>
  <si>
    <t>erica.falchetti@insight.com</t>
  </si>
  <si>
    <t>Pam Potter</t>
  </si>
  <si>
    <t>sledcontracts@insight.com</t>
  </si>
  <si>
    <t>800-321-2437 X6</t>
  </si>
  <si>
    <t>480-760-6790</t>
  </si>
  <si>
    <t>Jenessa Predmore</t>
  </si>
  <si>
    <t>jenessa.predmore@insight.com</t>
  </si>
  <si>
    <t>800-467-4448 X6</t>
  </si>
  <si>
    <t>480-409-6680</t>
  </si>
  <si>
    <t>Floyd Chambers</t>
  </si>
  <si>
    <t>floyd.chambers@insight.com</t>
  </si>
  <si>
    <t>512-382-4467</t>
  </si>
  <si>
    <t>PELICAN COMPUTER LLC</t>
  </si>
  <si>
    <t>John Barcelona</t>
  </si>
  <si>
    <t>john@pelicancomputer.com</t>
  </si>
  <si>
    <t>Jay Martinez</t>
  </si>
  <si>
    <t>jay@pelicancomputer.com</t>
  </si>
  <si>
    <t>Meredith Martinez</t>
  </si>
  <si>
    <t>meredith@pelicancomputer.com</t>
  </si>
  <si>
    <t>Al Heymann</t>
  </si>
  <si>
    <t>al@pelicancomputer.com</t>
  </si>
  <si>
    <t>TECHNICAL SERVICES GROUP INC</t>
  </si>
  <si>
    <t>purchasing dept</t>
  </si>
  <si>
    <t xml:space="preserve">Purchasing@tsgcom.com </t>
  </si>
  <si>
    <t>225-751-9800</t>
  </si>
  <si>
    <t>225-753-1726</t>
  </si>
  <si>
    <t>Arthur Hoover</t>
  </si>
  <si>
    <t>amh@tsgcom.com</t>
  </si>
  <si>
    <t>THE WINDWARD GROUP LLC</t>
  </si>
  <si>
    <t>Ellen Skaggs</t>
  </si>
  <si>
    <t>eskaggs@thewindwardgroup.net</t>
  </si>
  <si>
    <t>(985) 893-4606</t>
  </si>
  <si>
    <t>(985) 893-0106</t>
  </si>
  <si>
    <t>Mindy Rathe</t>
  </si>
  <si>
    <t>mrathe@thewindwardgroup.net</t>
  </si>
  <si>
    <t>APPLIED BUSINESS CONCEPTS LLC</t>
  </si>
  <si>
    <t>Sandy Rusk</t>
  </si>
  <si>
    <t>srusk@abcla.com</t>
  </si>
  <si>
    <t>225-752-1195</t>
  </si>
  <si>
    <t>225-756-3180</t>
  </si>
  <si>
    <t>Eric Zigler</t>
  </si>
  <si>
    <t>ziglere@abcla.com</t>
  </si>
  <si>
    <t>Jeff Ragusa</t>
  </si>
  <si>
    <t>ragusaj@abcla.com</t>
  </si>
  <si>
    <t>INTERSTATE ELECTRONIC SYSTEMS LLC</t>
  </si>
  <si>
    <t>Jeannine Montreuil</t>
  </si>
  <si>
    <t>jmontreuil@ies-llc.com</t>
  </si>
  <si>
    <t>504-729-6111</t>
  </si>
  <si>
    <t>504-729-6050</t>
  </si>
  <si>
    <t>Michael Rideau</t>
  </si>
  <si>
    <t>mrideau@ies-llc.com</t>
  </si>
  <si>
    <t>NOMAR ENTERPRISES LLC</t>
  </si>
  <si>
    <t>Claes Adler</t>
  </si>
  <si>
    <t>Claes.Adler@ruggeddepot.com</t>
  </si>
  <si>
    <t>281-305-5014</t>
  </si>
  <si>
    <t>281-259-6615</t>
  </si>
  <si>
    <t>Kristy Weldon</t>
  </si>
  <si>
    <t>kristy.weldon@ruggeddepot.com</t>
  </si>
  <si>
    <t>281-305-5012</t>
  </si>
  <si>
    <t>Dan Rzeppa</t>
  </si>
  <si>
    <t>Dan.Rzeppa@RuggedDepot.com</t>
  </si>
  <si>
    <t>281-305-5040</t>
  </si>
  <si>
    <t>GO MEDIA LLC</t>
  </si>
  <si>
    <t>Gerald Brousssard</t>
  </si>
  <si>
    <t>gerald@gomediallc.com</t>
  </si>
  <si>
    <t>337-984-9126</t>
  </si>
  <si>
    <t>INTEGRATED AV SYSTEMS LLC</t>
  </si>
  <si>
    <t>Danielle Louque</t>
  </si>
  <si>
    <t>dlouque@summit-sys.com</t>
  </si>
  <si>
    <t>504 454-2749</t>
  </si>
  <si>
    <t>504 454-7846</t>
  </si>
  <si>
    <t>ALLEN DOIRON</t>
  </si>
  <si>
    <t>allen.doiron@summit-sys.com</t>
  </si>
  <si>
    <t>Scott Albarado</t>
  </si>
  <si>
    <t>scott.albarado@summit-sys.com</t>
  </si>
  <si>
    <t>COMPUTER SALES &amp; SERVICES INC</t>
  </si>
  <si>
    <t>NWN CORPORATION</t>
  </si>
  <si>
    <t>RELIABLE IT LLC</t>
  </si>
  <si>
    <t>ULTIMATE TECHNICAL SOLUTIONS INC</t>
  </si>
  <si>
    <t>DAVID ST. ETIENNE</t>
  </si>
  <si>
    <t>DBS@UTSI.US</t>
  </si>
  <si>
    <t>504-378-4801</t>
  </si>
  <si>
    <t>504-362-4988</t>
  </si>
  <si>
    <t>Musheerah Cambrice</t>
  </si>
  <si>
    <t>Kenneth Raymond</t>
  </si>
  <si>
    <t>kar@utsi.us</t>
  </si>
  <si>
    <t>504-378-4833</t>
  </si>
  <si>
    <t>David Hester</t>
  </si>
  <si>
    <t>dah@utsi.us</t>
  </si>
  <si>
    <t>504-378-4848</t>
  </si>
  <si>
    <t>ALLFAX SPECIALTIES INC</t>
  </si>
  <si>
    <t>Brent Martin</t>
  </si>
  <si>
    <t>brent@allfax.com</t>
  </si>
  <si>
    <t>504-443-0188</t>
  </si>
  <si>
    <t>504-443-0189</t>
  </si>
  <si>
    <t>HP INC</t>
  </si>
  <si>
    <t>SIGMA TECHOLOGY SOLUTIONS INC</t>
  </si>
  <si>
    <t>Gerard Zimmerebner</t>
  </si>
  <si>
    <t>gzimmerebner@sigmasolinc.com</t>
  </si>
  <si>
    <t>Christina Well</t>
  </si>
  <si>
    <t>cwell@sigmasolinc.com</t>
  </si>
  <si>
    <t>504-343-7373</t>
  </si>
  <si>
    <t>Lisa Happoldt</t>
  </si>
  <si>
    <t>lhappoldt@sigmasolinc.com</t>
  </si>
  <si>
    <t>504-451-1405</t>
  </si>
  <si>
    <t>HEWLETT PACKARD ENTERPRISE COMPANY</t>
  </si>
  <si>
    <t>Lance Dorris</t>
  </si>
  <si>
    <t>lance.ala.dorris@hpe.com</t>
  </si>
  <si>
    <t>501-207-3662</t>
  </si>
  <si>
    <t>501-339-2378</t>
  </si>
  <si>
    <t>Jessica Wallace</t>
  </si>
  <si>
    <t>jessica.wallace@hpe.com</t>
  </si>
  <si>
    <t>JESSICA.WALLACE@HP.COM</t>
  </si>
  <si>
    <t>INSIGHT PUBLIC SECTOR INC</t>
  </si>
  <si>
    <t>GORDON CRISLER</t>
  </si>
  <si>
    <t>(800) 467-4448</t>
  </si>
  <si>
    <t>PCMG INC</t>
  </si>
  <si>
    <t>Gary Sisco</t>
  </si>
  <si>
    <t>sledbids@pcmg.com</t>
  </si>
  <si>
    <t>800-625-5468</t>
  </si>
  <si>
    <t>703-378-4464</t>
  </si>
  <si>
    <t>AVEXON LLC</t>
  </si>
  <si>
    <t>THEODORE NASS, III</t>
  </si>
  <si>
    <t>INFO@AVEXON.COM</t>
  </si>
  <si>
    <t>504-218-8664</t>
  </si>
  <si>
    <t>PRESIDIO NETWORK SOLUTIONS INC</t>
  </si>
  <si>
    <t>GEORGE TORRES</t>
  </si>
  <si>
    <t>(225) 302-8822</t>
  </si>
  <si>
    <t>Mark Gray</t>
  </si>
  <si>
    <t>mark.gray@ventech.com</t>
  </si>
  <si>
    <t>225 923 5527</t>
  </si>
  <si>
    <t>ZONES INC</t>
  </si>
  <si>
    <t>Paul Imkamp</t>
  </si>
  <si>
    <t>TeamLA.goved@zones.com</t>
  </si>
  <si>
    <t>253-205-3107</t>
  </si>
  <si>
    <t>253-205-2107</t>
  </si>
  <si>
    <t>terrell.parson@zones.com</t>
  </si>
  <si>
    <t>Terrell Parson</t>
  </si>
  <si>
    <t>253-288-6327</t>
  </si>
  <si>
    <t>253-288-6827</t>
  </si>
  <si>
    <t>SOFTCHOICE CORP</t>
  </si>
  <si>
    <t>James Kman</t>
  </si>
  <si>
    <t>james.kman@softchoice.com</t>
  </si>
  <si>
    <t>312-655-9167</t>
  </si>
  <si>
    <t>MICROSOFT CORPORATION</t>
  </si>
  <si>
    <t>STEPHANIE GEORGE</t>
  </si>
  <si>
    <t>(661) 775-6480</t>
  </si>
  <si>
    <t>A &amp; E OFFICE MACHINES</t>
  </si>
  <si>
    <t>Jessica Makepeace</t>
  </si>
  <si>
    <t>jessica@aeofficemachines.com</t>
  </si>
  <si>
    <t>985-384-0336</t>
  </si>
  <si>
    <t>985-384-0451</t>
  </si>
  <si>
    <t>Adam Crappel</t>
  </si>
  <si>
    <t>adam@aeofficemachines.com</t>
  </si>
  <si>
    <t>METHODS INC</t>
  </si>
  <si>
    <t>Bentley Samrow</t>
  </si>
  <si>
    <t>bentley@methods.com</t>
  </si>
  <si>
    <t>DETEL COMPUTER SOLUTIONS LLC</t>
  </si>
  <si>
    <t>Cindy Normand</t>
  </si>
  <si>
    <t>cindy@detel.com</t>
  </si>
  <si>
    <t>Daryl Deshotel</t>
  </si>
  <si>
    <t>Daryl.Deshotel@detel.com</t>
  </si>
  <si>
    <t>Brandi Dubea</t>
  </si>
  <si>
    <t>brandi@detel.com</t>
  </si>
  <si>
    <t>SILVERWULF'S COMPUTER SERVICE</t>
  </si>
  <si>
    <t>LANCE WINDER</t>
  </si>
  <si>
    <t>SILVERWULF@SILVERWULF.COM</t>
  </si>
  <si>
    <t>337-205-2288</t>
  </si>
  <si>
    <t>MODERN TECHNOLOGIES FOR ED INC</t>
  </si>
  <si>
    <t>AMERICAN OFFICE MACHINES INC</t>
  </si>
  <si>
    <t>Karan Price</t>
  </si>
  <si>
    <t>administration@aominc.net</t>
  </si>
  <si>
    <t>504-833-1964</t>
  </si>
  <si>
    <t>504-837-3167</t>
  </si>
  <si>
    <t>ELECTRONIC BUSINESS SYSTEMS</t>
  </si>
  <si>
    <t>Daryl Wax</t>
  </si>
  <si>
    <t>d.wax@ebsbatonrouge.com</t>
  </si>
  <si>
    <t>225-755-8232</t>
  </si>
  <si>
    <t>225-755-8295</t>
  </si>
  <si>
    <t>CDW GOVERNMENT LLC</t>
  </si>
  <si>
    <t>Pete McGee</t>
  </si>
  <si>
    <t>petmcge@cdwg.com</t>
  </si>
  <si>
    <t>877-708-8009</t>
  </si>
  <si>
    <t>847-371-7753</t>
  </si>
  <si>
    <t>Amanda Jenicek</t>
  </si>
  <si>
    <t>amanjen@cdw.com</t>
  </si>
  <si>
    <t>312-547-2677</t>
  </si>
  <si>
    <t>847-968-0511</t>
  </si>
  <si>
    <t>DETEL WIRELESS LLC</t>
  </si>
  <si>
    <t>Sonia Roussel</t>
  </si>
  <si>
    <t>sonia@detel.com</t>
  </si>
  <si>
    <t>Glen Mayeux</t>
  </si>
  <si>
    <t>glen@detel.com</t>
  </si>
  <si>
    <t>daryl@detel.com</t>
  </si>
  <si>
    <t>cindy.normand@detel.com</t>
  </si>
  <si>
    <t>Travis Franks</t>
  </si>
  <si>
    <t>travis@detel.com</t>
  </si>
  <si>
    <t>318-447-8888</t>
  </si>
  <si>
    <t>318-597-3707</t>
  </si>
  <si>
    <t>GRAYBAR ELECTRIC CO INC</t>
  </si>
  <si>
    <t>James Fisher</t>
  </si>
  <si>
    <t>james.fisher@graybar.com</t>
  </si>
  <si>
    <t>225-926-2020</t>
  </si>
  <si>
    <t>225-927-3725</t>
  </si>
  <si>
    <t>Brett Alello</t>
  </si>
  <si>
    <t>brett.alello@graybar.com</t>
  </si>
  <si>
    <t>(225) 926-2012</t>
  </si>
  <si>
    <t>Jason Jones</t>
  </si>
  <si>
    <t>Jason.Jones@graybar.com</t>
  </si>
  <si>
    <t>(225) 926-3725</t>
  </si>
  <si>
    <t>Mike Arceneaux</t>
  </si>
  <si>
    <t>mike.arceneaux@graybar.com</t>
  </si>
  <si>
    <t>Will Gordon</t>
  </si>
  <si>
    <t>willard.gordon@graybar.com</t>
  </si>
  <si>
    <t>TRANSFORMYX LLC</t>
  </si>
  <si>
    <t>PHYLLIS BILLINGSLEY</t>
  </si>
  <si>
    <t>PHYLLIS.BILLINGSLEY@TFMX.COM</t>
  </si>
  <si>
    <t>AXI Education Solutions LLC</t>
  </si>
  <si>
    <t>Debbie Harmayer</t>
  </si>
  <si>
    <t>info@axiedu.com</t>
  </si>
  <si>
    <t>Dale Viola</t>
  </si>
  <si>
    <t>985 893-0608</t>
  </si>
  <si>
    <t>985 893-4897</t>
  </si>
  <si>
    <t>TROXELL COMMUNICATIONS INC</t>
  </si>
  <si>
    <t>DANIELLE LOUQUE</t>
  </si>
  <si>
    <t>DANIELLE.LOUQUE@SUMMIT-SYS.COM</t>
  </si>
  <si>
    <t>Printer</t>
  </si>
  <si>
    <t>DUPLO USA CORPORATION</t>
  </si>
  <si>
    <t>CANON USA INC</t>
  </si>
  <si>
    <t>CUSTOMER SERVICE</t>
  </si>
  <si>
    <t xml:space="preserve">(631) 330-5000 </t>
  </si>
  <si>
    <t>CALCASIEU OFFICE PRODUCTS INC</t>
  </si>
  <si>
    <t>Raymond Babin</t>
  </si>
  <si>
    <t>rbabin@asiofficesystems.com</t>
  </si>
  <si>
    <t>337-474-9913</t>
  </si>
  <si>
    <t>337-474-9925</t>
  </si>
  <si>
    <t>AUTOMATED IMAGING SYSTEMS INC</t>
  </si>
  <si>
    <t>Paula Campbell</t>
  </si>
  <si>
    <t>paula@aismonroe.com</t>
  </si>
  <si>
    <t>318-322-6118</t>
  </si>
  <si>
    <t>318-387-6402</t>
  </si>
  <si>
    <t>ADVANCED OFFICE SYSTEMS INC</t>
  </si>
  <si>
    <t>CANON SOLUTIONS</t>
  </si>
  <si>
    <t>Mark Avent</t>
  </si>
  <si>
    <t>mavent@csa.canon.com</t>
  </si>
  <si>
    <t>(504) 605-6983</t>
  </si>
  <si>
    <t>(504) 832-1595</t>
  </si>
  <si>
    <t>SOUTHEAST BUSINESS SYSTEMS INC</t>
  </si>
  <si>
    <t>Christian Russell</t>
  </si>
  <si>
    <t>twhalley@sbs-copiers.com</t>
  </si>
  <si>
    <t>985-345-9515</t>
  </si>
  <si>
    <t>985-345-6685</t>
  </si>
  <si>
    <t>WJS ENTERPRISE INC</t>
  </si>
  <si>
    <t>CHRIS HOSCH</t>
  </si>
  <si>
    <t>CHRISHOSCH@WJSENTERPRISES.COM</t>
  </si>
  <si>
    <t>COPY &amp; CAMERA TECHNOLOGIES INC</t>
  </si>
  <si>
    <t>Nelwyn Slocum</t>
  </si>
  <si>
    <t>nelwyns@copyandcamera.com</t>
  </si>
  <si>
    <t>337-232-7120</t>
  </si>
  <si>
    <t>337-234-6927</t>
  </si>
  <si>
    <t>Kim Robichaux</t>
  </si>
  <si>
    <t>kimr@copyandcamera.com</t>
  </si>
  <si>
    <t>VERAPRO LLC</t>
  </si>
  <si>
    <t>CASEY WEBER</t>
  </si>
  <si>
    <t>CASEY@PROSOURCELLC.NET</t>
  </si>
  <si>
    <t>SCOTT BAILY ENTERPRISES INC</t>
  </si>
  <si>
    <t>Troy Melerine</t>
  </si>
  <si>
    <t>Troy@sbecopy.com</t>
  </si>
  <si>
    <t>225-753-2679</t>
  </si>
  <si>
    <t>225-751-7128</t>
  </si>
  <si>
    <t>Buford Hebert</t>
  </si>
  <si>
    <t>buford@sbecopy.com</t>
  </si>
  <si>
    <t>Marlayna Cain</t>
  </si>
  <si>
    <t>accounting@sbecopy.com</t>
  </si>
  <si>
    <t>CLASSIC BUSINESS PRODUCTS INC</t>
  </si>
  <si>
    <t>Ryan McFarlain</t>
  </si>
  <si>
    <t>ryanm@classicbusiness.com</t>
  </si>
  <si>
    <t>985-384-0809</t>
  </si>
  <si>
    <t>985-385-4816</t>
  </si>
  <si>
    <t>Jamie Hotard</t>
  </si>
  <si>
    <t>jamieh@classicbusiness.com</t>
  </si>
  <si>
    <t>C F BIGGS CO INC</t>
  </si>
  <si>
    <t>Tim Harms</t>
  </si>
  <si>
    <t>tharms@cfbiggs.com</t>
  </si>
  <si>
    <t>318-924-3535</t>
  </si>
  <si>
    <t>318-752-1959</t>
  </si>
  <si>
    <t>Mike Aaron</t>
  </si>
  <si>
    <t>maaron@cfbiggs.com</t>
  </si>
  <si>
    <t>318-752-1940</t>
  </si>
  <si>
    <t>Kristi Fondren</t>
  </si>
  <si>
    <t>kristi@iosconnect.com</t>
  </si>
  <si>
    <t>318-924-3537</t>
  </si>
  <si>
    <t>318-425-5312</t>
  </si>
  <si>
    <t>ABM OFFICE SOLUTIONS INC</t>
  </si>
  <si>
    <t>Becki Conner</t>
  </si>
  <si>
    <t>bconner@abmoffice.net</t>
  </si>
  <si>
    <t>Sandra Rachal</t>
  </si>
  <si>
    <t>srachal@abmoffice.net</t>
  </si>
  <si>
    <t>DALE RACHAL</t>
  </si>
  <si>
    <t>DRACHAL@ABMOFFICE.NET</t>
  </si>
  <si>
    <t>LASON SYSTEMS INC</t>
  </si>
  <si>
    <t>wayne saunders</t>
  </si>
  <si>
    <t>wayne.saunders@sourcehov.com</t>
  </si>
  <si>
    <t>Copier</t>
  </si>
  <si>
    <t>KYOCERA DOCUMENT SOLUTIONS AMERICA.</t>
  </si>
  <si>
    <t>Joseph Dolce</t>
  </si>
  <si>
    <t>joseph.dolce@da.kyocera.com</t>
  </si>
  <si>
    <t>973-882-4411</t>
  </si>
  <si>
    <t>Renato Monteleon</t>
  </si>
  <si>
    <t>renato.monteleon@da.kyocera.com</t>
  </si>
  <si>
    <t>973-808-8444</t>
  </si>
  <si>
    <t>973-461-4031</t>
  </si>
  <si>
    <t>Dan Woolly</t>
  </si>
  <si>
    <t>dan.woolly@da.kyocera.com</t>
  </si>
  <si>
    <t>214-557-5207</t>
  </si>
  <si>
    <t>BAYOU OFFICE MACHINES</t>
  </si>
  <si>
    <t>Gilbert Gautreaux</t>
  </si>
  <si>
    <t>bayouoffice@bayouoffice.com</t>
  </si>
  <si>
    <t>985-693-7811</t>
  </si>
  <si>
    <t>985-693-7317</t>
  </si>
  <si>
    <t>TECHTRONICS OFFICE EQUIPMENT</t>
  </si>
  <si>
    <t>Troy Thomas</t>
  </si>
  <si>
    <t>tthomas@ttronics.com</t>
  </si>
  <si>
    <t>TOSHIBA AMERICA BUSINESS</t>
  </si>
  <si>
    <t>UNI COPY TECHNOLOGIES INC</t>
  </si>
  <si>
    <t>Eddy Mikulenka</t>
  </si>
  <si>
    <t>emikulenka@unicopy.com</t>
  </si>
  <si>
    <t>504-734-7272</t>
  </si>
  <si>
    <t>504-734-7985</t>
  </si>
  <si>
    <t>UBEO LLC</t>
  </si>
  <si>
    <t>LORA HUDGINS</t>
  </si>
  <si>
    <t>LHUDGINS@UBEO.COM</t>
  </si>
  <si>
    <t>210-918-6000</t>
  </si>
  <si>
    <t>210-918-6095</t>
  </si>
  <si>
    <t>DICK ROUNDTREE COPIERS INC</t>
  </si>
  <si>
    <t>Heather Kinsey</t>
  </si>
  <si>
    <t>heather@dickroundtreecopiers.com</t>
  </si>
  <si>
    <t>225-926-1996</t>
  </si>
  <si>
    <t>Dick Roundtree</t>
  </si>
  <si>
    <t>dick.roundtree@bellsouth.net</t>
  </si>
  <si>
    <t>STAR GRAPHICS INC</t>
  </si>
  <si>
    <t>PIAZZA OFFICE SUPPLY INC</t>
  </si>
  <si>
    <t>Mark Piazza</t>
  </si>
  <si>
    <t>piazzasv@yahoo.com</t>
  </si>
  <si>
    <t>337-893-0807</t>
  </si>
  <si>
    <t>337-898-1148</t>
  </si>
  <si>
    <t>TECHNOCOPY INC</t>
  </si>
  <si>
    <t>KATHY ORTEGO</t>
  </si>
  <si>
    <t>KATHY@TECHNOCOPY.NET</t>
  </si>
  <si>
    <t>(337) 993-2679</t>
  </si>
  <si>
    <t>SHARP ELECTRONICS CORP</t>
  </si>
  <si>
    <t>Danica Bialosuknia</t>
  </si>
  <si>
    <t>bialosukniad@sharpsec.com</t>
  </si>
  <si>
    <t>201-529-8824</t>
  </si>
  <si>
    <t>FUNCTION 4 LOUISIANA LLC</t>
  </si>
  <si>
    <t>RYAN SKINNER</t>
  </si>
  <si>
    <t>RSKINNER@FUNCTION-4.COM</t>
  </si>
  <si>
    <t>EXECUTIVE OFFICE LINX</t>
  </si>
  <si>
    <t>keith black</t>
  </si>
  <si>
    <t>kblack@shopofficelinx.com</t>
  </si>
  <si>
    <t>STUART'S INC OF SHREVEPORT</t>
  </si>
  <si>
    <t>XEROX CORP</t>
  </si>
  <si>
    <t>Gordon Trahan</t>
  </si>
  <si>
    <t>gordon.trahan@xerox.com</t>
  </si>
  <si>
    <t>225-405-9491</t>
  </si>
  <si>
    <t>866-275-8317</t>
  </si>
  <si>
    <t>Doug Bland</t>
  </si>
  <si>
    <t>warren.bland@xerox.com</t>
  </si>
  <si>
    <t>803-404-0890</t>
  </si>
  <si>
    <t>Chris McPherson</t>
  </si>
  <si>
    <t>christopher.mcpherson@xerox.com</t>
  </si>
  <si>
    <t>813-636-4509</t>
  </si>
  <si>
    <t>Gary Rawls</t>
  </si>
  <si>
    <t>gary.rawls@xerox.com</t>
  </si>
  <si>
    <t>585 423 6129</t>
  </si>
  <si>
    <t>Martin Dvorkin</t>
  </si>
  <si>
    <t>Martin.Dvorkin@xerox.com</t>
  </si>
  <si>
    <t>203-849-5132</t>
  </si>
  <si>
    <t>COPY &amp; CAMERA INC</t>
  </si>
  <si>
    <t>WJS ENTERPRISES</t>
  </si>
  <si>
    <t>AUTOMATED BUSINESS CONCEPTS</t>
  </si>
  <si>
    <t>Terry McNaight</t>
  </si>
  <si>
    <t>terry@abcshreveport.com</t>
  </si>
  <si>
    <t>318-868-0012</t>
  </si>
  <si>
    <t>318-861-0038</t>
  </si>
  <si>
    <t>A &amp; E ENTERPRISES OF LOUISIANA</t>
  </si>
  <si>
    <t>Dale Rachal</t>
  </si>
  <si>
    <t>drachal@alexbm.com</t>
  </si>
  <si>
    <t>318-443-0435</t>
  </si>
  <si>
    <t>318-448-3268</t>
  </si>
  <si>
    <t>Landscaping</t>
  </si>
  <si>
    <t>COBURN SUPPLY CO INC</t>
  </si>
  <si>
    <t>337-462-5028</t>
  </si>
  <si>
    <t>PATRICK MILLER TRACTOR CO INC</t>
  </si>
  <si>
    <t>JASON FLUITT</t>
  </si>
  <si>
    <t>jfluitt@cp-tel.net</t>
  </si>
  <si>
    <t>318-352-6821</t>
  </si>
  <si>
    <t>318-352-9888</t>
  </si>
  <si>
    <t>DODSON EQUIPMENT COMPANY</t>
  </si>
  <si>
    <t>GN GONZALES LLC (Golf cart &amp; Utility vehicles)</t>
  </si>
  <si>
    <t>GN GONZALES LLC (All-terrain vehicles)</t>
  </si>
  <si>
    <t>Classroom/Cafeteria Furniture</t>
  </si>
  <si>
    <t>Virco Inc</t>
  </si>
  <si>
    <t>Tim Winters</t>
  </si>
  <si>
    <t>Timwinters@virco.com</t>
  </si>
  <si>
    <t>770-271-7588</t>
  </si>
  <si>
    <t>Hertz Furniture Systems LLC</t>
  </si>
  <si>
    <t>Daniel Golfine</t>
  </si>
  <si>
    <t>dgoldfine@hertzferniture.com</t>
  </si>
  <si>
    <t>800-526-4677 x131</t>
  </si>
  <si>
    <t>800-842-9290</t>
  </si>
  <si>
    <t>PRISON ENTERPRISES B/N CATALOG</t>
  </si>
  <si>
    <t>EMPLOYMENT DEVELOPMENT SERVICE (EDS)</t>
  </si>
  <si>
    <t>FURNITURE: WOOD SEATING &amp; WOOD TABLES</t>
  </si>
  <si>
    <t>LINK BRAND NAME MULTIMEDIA PERIPHERALS</t>
  </si>
  <si>
    <t>Norix BN Furniture Contract-Statewide</t>
  </si>
  <si>
    <t>Kwalu Brand Name Furniture - Rebid</t>
  </si>
  <si>
    <t>HERMAN MILLER OFFICE FURNITURE</t>
  </si>
  <si>
    <t>OFFICE FURNITURE-STEELCASE</t>
  </si>
  <si>
    <t>OFFICE FURNITURE-THE HON CO</t>
  </si>
  <si>
    <t>OFFICE FURNITURE-ALLSTEEL</t>
  </si>
  <si>
    <t>TROXELL BN MICROCOMPUTER &amp; PERIPHERALS</t>
  </si>
  <si>
    <t>KNOLL OFFICE FURNITURE-LAMAS</t>
  </si>
  <si>
    <t>Buses</t>
  </si>
  <si>
    <t>Louisiana School Equipment Co</t>
  </si>
  <si>
    <t>Renee' Dugas</t>
  </si>
  <si>
    <t>renee@louisianaschoolequipment.com</t>
  </si>
  <si>
    <t>225-343-0593</t>
  </si>
  <si>
    <t>225-387-0556</t>
  </si>
  <si>
    <t>Jerry Bouvier</t>
  </si>
  <si>
    <t>jerrybouvier@aol.com</t>
  </si>
  <si>
    <t>Gary Gulotta</t>
  </si>
  <si>
    <t>ggulotta@cox.net</t>
  </si>
  <si>
    <t>Cristi McDaniel</t>
  </si>
  <si>
    <t>cristi@louisianaschoolequipment.com</t>
  </si>
  <si>
    <t>SAYES OFFICE SUPPLY LLC</t>
  </si>
  <si>
    <t>Cindy Sayes</t>
  </si>
  <si>
    <t>cindys@sayesoffice.com</t>
  </si>
  <si>
    <t>318-448-4225</t>
  </si>
  <si>
    <t>318-448-4171</t>
  </si>
  <si>
    <t>GENERAL OFFICE SUPPLY CO INC</t>
  </si>
  <si>
    <t>Philip Martin</t>
  </si>
  <si>
    <t>philmartin@generalofficesupply.net</t>
  </si>
  <si>
    <t>337-237-2563</t>
  </si>
  <si>
    <t>337-234-2287</t>
  </si>
  <si>
    <t>LOUISIANA OFFICE SUPPLY CO</t>
  </si>
  <si>
    <t>Darla Eisworth</t>
  </si>
  <si>
    <t>accounting@laofficesupply.com</t>
  </si>
  <si>
    <t>225-231-2553</t>
  </si>
  <si>
    <t>225-231-2597</t>
  </si>
  <si>
    <t>KV WORKSPACE LLC</t>
  </si>
  <si>
    <t>Kris VanDierendonck</t>
  </si>
  <si>
    <t>bids@kvworkspace.com</t>
  </si>
  <si>
    <t>985-626-3361</t>
  </si>
  <si>
    <t>985-626-3938</t>
  </si>
  <si>
    <t>M L BATH C0 LTD INC</t>
  </si>
  <si>
    <t>Keith Todaro</t>
  </si>
  <si>
    <t>president1992@mlbath.com</t>
  </si>
  <si>
    <t>318-221-7141</t>
  </si>
  <si>
    <t>318-425-7117</t>
  </si>
  <si>
    <t>FROST-BARBER INC</t>
  </si>
  <si>
    <t>Richie Schega</t>
  </si>
  <si>
    <t>rschega@frost-barber.com</t>
  </si>
  <si>
    <t>225-926-5000</t>
  </si>
  <si>
    <t>225-926-5011</t>
  </si>
  <si>
    <t>Laura Comeaux</t>
  </si>
  <si>
    <t>lcomeaux@frost-barber.com</t>
  </si>
  <si>
    <t>Norma Kahn</t>
  </si>
  <si>
    <t>nkakn@frost-barber.com</t>
  </si>
  <si>
    <t>Elizabeth Carter-Thibodeaux</t>
  </si>
  <si>
    <t>ecarter-thibodeaux@frost-barber.com</t>
  </si>
  <si>
    <t>Dorothy Moss</t>
  </si>
  <si>
    <t>dmoss@frost-barber.com</t>
  </si>
  <si>
    <t xml:space="preserve">Newspaper Media Placement </t>
  </si>
  <si>
    <t xml:space="preserve"> LOUISIANA PRESS ASSOCIATION</t>
  </si>
  <si>
    <r>
      <t>T</t>
    </r>
    <r>
      <rPr>
        <sz val="11"/>
        <rFont val="Calibri"/>
        <family val="2"/>
      </rPr>
      <t>emporary Staff</t>
    </r>
  </si>
  <si>
    <t xml:space="preserve">Signage </t>
  </si>
  <si>
    <t xml:space="preserve">Kristopher Raymond </t>
  </si>
  <si>
    <t xml:space="preserve"> 800-633-6845 </t>
  </si>
  <si>
    <t xml:space="preserve">David Beviacqua </t>
  </si>
  <si>
    <t xml:space="preserve"> vulcan1@vulcaninc.com</t>
  </si>
  <si>
    <t xml:space="preserve">vulcan3@vulcaninc.com </t>
  </si>
  <si>
    <t>Contract Furniture Group</t>
  </si>
  <si>
    <t>Workplace Resource LLC</t>
  </si>
  <si>
    <t>GBP</t>
  </si>
  <si>
    <t>RANDY DURBIN</t>
  </si>
  <si>
    <t>randydurbin@gbpdirect.com</t>
  </si>
  <si>
    <t>504-464-0000</t>
  </si>
  <si>
    <t xml:space="preserve">Louisianna School Equipment </t>
  </si>
  <si>
    <t xml:space="preserve">ASSOCIATED OFFICE SYSTEMS OF </t>
  </si>
  <si>
    <t xml:space="preserve">ARNOLD &amp; ASSOCIATES INTERIORS </t>
  </si>
  <si>
    <t>Julio Rodriguez</t>
  </si>
  <si>
    <t>julio@contractfurnituregroup.com</t>
  </si>
  <si>
    <t>504-412-0080</t>
  </si>
  <si>
    <t>504-412-0081</t>
  </si>
  <si>
    <t>DeLisa Arnold</t>
  </si>
  <si>
    <t>darnold@arnold-associates.net</t>
  </si>
  <si>
    <t>225-343-2702</t>
  </si>
  <si>
    <t>225-343-2627</t>
  </si>
  <si>
    <t>Dan Swetman</t>
  </si>
  <si>
    <t>dswetman@arnold-associates.net</t>
  </si>
  <si>
    <t>BAREFIELD WORKPLACE SOLUTIONS INC</t>
  </si>
  <si>
    <t>PAUL MACZKA</t>
  </si>
  <si>
    <t>PMACZKA@WSBAREFIELD.COM</t>
  </si>
  <si>
    <t>CHRIS GUASCO</t>
  </si>
  <si>
    <t>CGUASCO@WORKPLACESOLUTIONSLA.COM</t>
  </si>
  <si>
    <t>LAKE CHARLES OFFICE SUPPLY</t>
  </si>
  <si>
    <t>KYLE WILLIAMS</t>
  </si>
  <si>
    <t>KWILLIAMS@LIGLLC.COM</t>
  </si>
  <si>
    <t>(225) 756-2205</t>
  </si>
  <si>
    <t>Jan Overstreet</t>
  </si>
  <si>
    <t>furniture@norix.com</t>
  </si>
  <si>
    <t>630-231-1331</t>
  </si>
  <si>
    <t>630-231-4343</t>
  </si>
  <si>
    <t>Stefanie Roth</t>
  </si>
  <si>
    <t>sroth@kwalu.com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</si>
</sst>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rgb="FF000000"/>
      <name val="Calibri"/>
    </font>
    <font>
      <u/>
      <sz val="11"/>
      <color rgb="FF0563C1"/>
      <name val="Calibri"/>
    </font>
    <font>
      <sz val="16"/>
      <color rgb="FF000000"/>
      <name val="Calibri"/>
    </font>
    <font>
      <sz val="11"/>
      <name val="Calibri"/>
    </font>
    <font>
      <sz val="14"/>
      <name val="Calibri"/>
    </font>
    <font>
      <sz val="9"/>
      <name val="Calibri"/>
    </font>
    <font>
      <sz val="12"/>
      <name val="Calibri"/>
    </font>
    <font>
      <u/>
      <sz val="12"/>
      <color rgb="FF0563C1"/>
      <name val="Arial"/>
      <family val="2"/>
    </font>
    <font>
      <sz val="9"/>
      <color rgb="FF000000"/>
      <name val="Arial"/>
      <family val="2"/>
    </font>
    <font>
      <u/>
      <sz val="9"/>
      <color rgb="FF0563C1"/>
      <name val="Arial"/>
      <family val="2"/>
    </font>
    <font>
      <sz val="12"/>
      <name val="Arial"/>
      <family val="2"/>
    </font>
    <font>
      <sz val="9"/>
      <name val="Arial"/>
      <family val="2"/>
    </font>
    <font>
      <u/>
      <sz val="12"/>
      <color rgb="FF0000FF"/>
      <name val="Arial"/>
      <family val="2"/>
    </font>
    <font>
      <sz val="12"/>
      <color rgb="FF333333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</font>
    <font>
      <sz val="8"/>
      <color rgb="FF000000"/>
      <name val="Verdana"/>
      <family val="2"/>
    </font>
    <font>
      <u/>
      <sz val="12"/>
      <color theme="4" tint="-0.249977111117893"/>
      <name val="Calibri"/>
      <family val="2"/>
    </font>
    <font>
      <sz val="8"/>
      <name val="Verdana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2">
    <xf numFmtId="0" fontId="0" fillId="0" borderId="0" xfId="0" applyFont="1" applyAlignment="1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/>
    <xf numFmtId="0" fontId="4" fillId="2" borderId="0" xfId="0" applyFont="1" applyFill="1" applyAlignment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8" fillId="0" borderId="0" xfId="0" applyFont="1" applyFill="1" applyAlignment="1">
      <alignment horizontal="left"/>
    </xf>
    <xf numFmtId="0" fontId="10" fillId="0" borderId="0" xfId="0" applyFont="1" applyFill="1"/>
    <xf numFmtId="0" fontId="11" fillId="0" borderId="0" xfId="0" applyFont="1" applyFill="1"/>
    <xf numFmtId="0" fontId="11" fillId="0" borderId="0" xfId="0" applyFont="1" applyFill="1" applyAlignment="1"/>
    <xf numFmtId="0" fontId="8" fillId="0" borderId="0" xfId="0" applyFont="1" applyFill="1" applyAlignment="1"/>
    <xf numFmtId="0" fontId="11" fillId="0" borderId="0" xfId="0" applyFont="1" applyFill="1" applyAlignment="1">
      <alignment horizontal="left"/>
    </xf>
    <xf numFmtId="0" fontId="9" fillId="0" borderId="0" xfId="0" applyFont="1" applyFill="1" applyAlignment="1"/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3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right"/>
    </xf>
    <xf numFmtId="0" fontId="14" fillId="0" borderId="0" xfId="0" applyFont="1" applyAlignment="1"/>
    <xf numFmtId="0" fontId="17" fillId="3" borderId="1" xfId="1" applyFont="1" applyFill="1" applyBorder="1" applyAlignment="1">
      <alignment horizontal="right" vertical="center" wrapText="1"/>
    </xf>
    <xf numFmtId="0" fontId="15" fillId="0" borderId="0" xfId="1"/>
    <xf numFmtId="0" fontId="15" fillId="0" borderId="2" xfId="1" applyBorder="1"/>
    <xf numFmtId="0" fontId="0" fillId="0" borderId="2" xfId="0" applyFont="1" applyBorder="1" applyAlignment="1"/>
    <xf numFmtId="0" fontId="8" fillId="0" borderId="2" xfId="0" applyFont="1" applyFill="1" applyBorder="1" applyAlignment="1"/>
    <xf numFmtId="0" fontId="8" fillId="0" borderId="2" xfId="0" applyFont="1" applyFill="1" applyBorder="1" applyAlignment="1">
      <alignment horizontal="left"/>
    </xf>
    <xf numFmtId="0" fontId="15" fillId="4" borderId="2" xfId="1" applyFill="1" applyBorder="1" applyAlignment="1">
      <alignment horizontal="righ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/>
    </xf>
    <xf numFmtId="0" fontId="16" fillId="0" borderId="0" xfId="0" applyFont="1" applyAlignment="1"/>
    <xf numFmtId="0" fontId="18" fillId="4" borderId="2" xfId="0" applyFont="1" applyFill="1" applyBorder="1" applyAlignment="1">
      <alignment horizontal="left" vertical="center" wrapText="1"/>
    </xf>
    <xf numFmtId="0" fontId="19" fillId="5" borderId="0" xfId="0" applyFont="1" applyFill="1" applyAlignment="1"/>
    <xf numFmtId="0" fontId="19" fillId="0" borderId="0" xfId="0" applyFont="1" applyAlignment="1"/>
    <xf numFmtId="0" fontId="16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customschemas.google.com/relationships/workbookmetadata" Target="metadata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cfprd.doa.louisiana.gov/OSP/LaPAC/eCat/dsp_LagovContractDetail.cfm?Contract=4400017081" TargetMode="External"/><Relationship Id="rId13" Type="http://schemas.openxmlformats.org/officeDocument/2006/relationships/hyperlink" Target="https://wwwcfprd.doa.louisiana.gov/OSP/LaPAC/eCat/dsp_LagovContractDetail.cfm?Contract=4400010266" TargetMode="External"/><Relationship Id="rId18" Type="http://schemas.openxmlformats.org/officeDocument/2006/relationships/hyperlink" Target="https://wwwcfprd.doa.louisiana.gov/OSP/LaPAC/eCat/dsp_LagovContractDetail.cfm?Contract=4400013450" TargetMode="External"/><Relationship Id="rId3" Type="http://schemas.openxmlformats.org/officeDocument/2006/relationships/hyperlink" Target="mailto:cberner@ponfoodcorp.com&#160;" TargetMode="External"/><Relationship Id="rId21" Type="http://schemas.openxmlformats.org/officeDocument/2006/relationships/hyperlink" Target="https://wwwcfprd.doa.louisiana.gov/OSP/LaPAC/eCat/dsp_LagovContractDetail.cfm?Contract=4400016460" TargetMode="External"/><Relationship Id="rId7" Type="http://schemas.openxmlformats.org/officeDocument/2006/relationships/hyperlink" Target="https://wwwcfprd.doa.louisiana.gov/osp/lapac/ecat/dsp_LagovContractDetail.cfm?Contract=4400010374" TargetMode="External"/><Relationship Id="rId12" Type="http://schemas.openxmlformats.org/officeDocument/2006/relationships/hyperlink" Target="https://wwwcfprd.doa.louisiana.gov/OSP/LaPAC/eCat/dsp_LagovContractDetail.cfm?Contract=4400007380" TargetMode="External"/><Relationship Id="rId17" Type="http://schemas.openxmlformats.org/officeDocument/2006/relationships/hyperlink" Target="https://wwwcfprd.doa.louisiana.gov/OSP/LaPAC/eCat/dsp_LagovContractDetail.cfm?Contract=4400013129" TargetMode="External"/><Relationship Id="rId2" Type="http://schemas.openxmlformats.org/officeDocument/2006/relationships/hyperlink" Target="https://wwwcfprd.doa.louisiana.gov/osp/lapac/ecat/dsp_LagovContractDetail.cfm?Contract=4400010301" TargetMode="External"/><Relationship Id="rId16" Type="http://schemas.openxmlformats.org/officeDocument/2006/relationships/hyperlink" Target="https://wwwcfprd.doa.louisiana.gov/OSP/LaPAC/eCat/dsp_LagovContractDetail.cfm?Contract=4400011271" TargetMode="External"/><Relationship Id="rId20" Type="http://schemas.openxmlformats.org/officeDocument/2006/relationships/hyperlink" Target="https://wwwcfprd.doa.louisiana.gov/OSP/LaPAC/eCat/dsp_LagovContractDetail.cfm?Contract=4400013588" TargetMode="External"/><Relationship Id="rId1" Type="http://schemas.openxmlformats.org/officeDocument/2006/relationships/hyperlink" Target="https://wwwcfprd.doa.louisiana.gov/osp/lapac/ecat/dsp_eCatSearchLagov.cfm" TargetMode="External"/><Relationship Id="rId6" Type="http://schemas.openxmlformats.org/officeDocument/2006/relationships/hyperlink" Target="mailto:Kenny@kleinpeterdairy.com&#160;" TargetMode="External"/><Relationship Id="rId11" Type="http://schemas.openxmlformats.org/officeDocument/2006/relationships/hyperlink" Target="https://wwwcfprd.doa.louisiana.gov/OSP/LaPAC/eCat/dsp_LagovContractDetail.cfm?Contract=4400000932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cfprd.doa.louisiana.gov/osp/lapac/ecat/dsp_LagovContractDetail.cfm?Contract=4400010373" TargetMode="External"/><Relationship Id="rId15" Type="http://schemas.openxmlformats.org/officeDocument/2006/relationships/hyperlink" Target="https://wwwcfprd.doa.louisiana.gov/OSP/LaPAC/eCat/dsp_LagovContractDetail.cfm?Contract=4400010668" TargetMode="External"/><Relationship Id="rId23" Type="http://schemas.openxmlformats.org/officeDocument/2006/relationships/hyperlink" Target="https://wwwcfprd.doa.louisiana.gov/OSP/LaPAC/eCat/dsp_LagovContractDetail.cfm?Contract=4400013419" TargetMode="External"/><Relationship Id="rId10" Type="http://schemas.openxmlformats.org/officeDocument/2006/relationships/hyperlink" Target="https://wwwcfprd.doa.louisiana.gov/OSP/LaPAC/eCat/dsp_LagovContractDetail.cfm?Contract=4400010267" TargetMode="External"/><Relationship Id="rId19" Type="http://schemas.openxmlformats.org/officeDocument/2006/relationships/hyperlink" Target="https://wwwcfprd.doa.louisiana.gov/OSP/LaPAC/eCat/dsp_LagovContractDetail.cfm?Contract=4400013451" TargetMode="External"/><Relationship Id="rId4" Type="http://schemas.openxmlformats.org/officeDocument/2006/relationships/hyperlink" Target="https://wwwcfprd.doa.louisiana.gov/osp/lapac/ecat/dsp_LagovContractDetail.cfm?Contract=4400010372" TargetMode="External"/><Relationship Id="rId9" Type="http://schemas.openxmlformats.org/officeDocument/2006/relationships/hyperlink" Target="https://wwwcfprd.doa.louisiana.gov/OSP/LaPAC/eCat/dsp_LagovContractDetail.cfm?Contract=4400010265" TargetMode="External"/><Relationship Id="rId14" Type="http://schemas.openxmlformats.org/officeDocument/2006/relationships/hyperlink" Target="https://wwwcfprd.doa.louisiana.gov/OSP/LaPAC/eCat/dsp_LagovContractDetail.cfm?Contract=4400010525" TargetMode="External"/><Relationship Id="rId22" Type="http://schemas.openxmlformats.org/officeDocument/2006/relationships/hyperlink" Target="https://wwwcfprd.doa.louisiana.gov/OSP/LaPAC/eCat/dsp_LagovContractDetail.cfm?Contract=44000164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7"/>
  <sheetViews>
    <sheetView tabSelected="1" topLeftCell="A898" zoomScale="75" zoomScaleNormal="75" workbookViewId="0">
      <selection activeCell="B920" sqref="B920"/>
    </sheetView>
  </sheetViews>
  <sheetFormatPr defaultColWidth="14.42578125" defaultRowHeight="15" customHeight="1" x14ac:dyDescent="0.25"/>
  <cols>
    <col min="1" max="1" width="35.140625" customWidth="1"/>
    <col min="2" max="2" width="24" customWidth="1"/>
    <col min="3" max="3" width="41.28515625" bestFit="1" customWidth="1"/>
    <col min="4" max="4" width="23.85546875" bestFit="1" customWidth="1"/>
    <col min="5" max="5" width="47.85546875" bestFit="1" customWidth="1"/>
    <col min="6" max="6" width="14.85546875" bestFit="1" customWidth="1"/>
    <col min="7" max="7" width="16.140625" bestFit="1" customWidth="1"/>
    <col min="8" max="26" width="8.7109375" customWidth="1"/>
  </cols>
  <sheetData>
    <row r="1" spans="1:8" x14ac:dyDescent="0.25">
      <c r="A1" s="1" t="s">
        <v>0</v>
      </c>
    </row>
    <row r="2" spans="1:8" x14ac:dyDescent="0.25">
      <c r="A2" s="1"/>
    </row>
    <row r="3" spans="1:8" x14ac:dyDescent="0.25">
      <c r="A3" s="1"/>
    </row>
    <row r="4" spans="1:8" ht="21" x14ac:dyDescent="0.35">
      <c r="A4" s="2" t="s">
        <v>1</v>
      </c>
    </row>
    <row r="5" spans="1:8" ht="18.75" x14ac:dyDescent="0.3">
      <c r="A5" s="3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</row>
    <row r="6" spans="1:8" ht="18.75" x14ac:dyDescent="0.3">
      <c r="A6" s="4" t="s">
        <v>8</v>
      </c>
      <c r="B6" s="11">
        <v>4400010301</v>
      </c>
      <c r="C6" s="12" t="s">
        <v>9</v>
      </c>
      <c r="D6" s="12" t="s">
        <v>10</v>
      </c>
      <c r="E6" s="13" t="s">
        <v>11</v>
      </c>
      <c r="F6" s="14" t="s">
        <v>12</v>
      </c>
      <c r="G6" s="14" t="s">
        <v>13</v>
      </c>
      <c r="H6" s="5"/>
    </row>
    <row r="7" spans="1:8" ht="18.75" x14ac:dyDescent="0.3">
      <c r="A7" s="6"/>
      <c r="B7" s="15"/>
      <c r="C7" s="16"/>
      <c r="D7" s="17" t="s">
        <v>14</v>
      </c>
      <c r="E7" s="18" t="s">
        <v>15</v>
      </c>
      <c r="F7" s="14" t="s">
        <v>13</v>
      </c>
      <c r="G7" s="14" t="s">
        <v>16</v>
      </c>
      <c r="H7" s="5"/>
    </row>
    <row r="8" spans="1:8" ht="18.75" x14ac:dyDescent="0.3">
      <c r="A8" s="6"/>
      <c r="B8" s="11">
        <v>4400010372</v>
      </c>
      <c r="C8" s="12" t="s">
        <v>17</v>
      </c>
      <c r="D8" s="12" t="s">
        <v>18</v>
      </c>
      <c r="E8" s="16"/>
      <c r="F8" s="14" t="s">
        <v>19</v>
      </c>
      <c r="G8" s="19"/>
      <c r="H8" s="5"/>
    </row>
    <row r="9" spans="1:8" ht="18.75" x14ac:dyDescent="0.3">
      <c r="A9" s="6"/>
      <c r="B9" s="11"/>
      <c r="C9" s="12"/>
      <c r="D9" s="12"/>
      <c r="E9" s="16"/>
      <c r="F9" s="14"/>
      <c r="G9" s="19"/>
      <c r="H9" s="5"/>
    </row>
    <row r="10" spans="1:8" ht="18.75" x14ac:dyDescent="0.3">
      <c r="A10" s="6"/>
      <c r="B10" s="11">
        <v>4400010373</v>
      </c>
      <c r="C10" s="12" t="s">
        <v>20</v>
      </c>
      <c r="D10" s="12" t="s">
        <v>21</v>
      </c>
      <c r="E10" s="13" t="s">
        <v>22</v>
      </c>
      <c r="F10" s="14" t="s">
        <v>23</v>
      </c>
      <c r="G10" s="14" t="s">
        <v>24</v>
      </c>
      <c r="H10" s="5"/>
    </row>
    <row r="11" spans="1:8" ht="18.75" x14ac:dyDescent="0.3">
      <c r="A11" s="6"/>
      <c r="B11" s="11"/>
      <c r="C11" s="12"/>
      <c r="D11" s="18" t="s">
        <v>25</v>
      </c>
      <c r="E11" s="20" t="s">
        <v>26</v>
      </c>
      <c r="F11" s="14" t="s">
        <v>27</v>
      </c>
      <c r="G11" s="14" t="s">
        <v>28</v>
      </c>
      <c r="H11" s="5"/>
    </row>
    <row r="12" spans="1:8" ht="18.75" x14ac:dyDescent="0.3">
      <c r="A12" s="6"/>
      <c r="B12" s="11"/>
      <c r="C12" s="12"/>
      <c r="D12" s="18" t="s">
        <v>29</v>
      </c>
      <c r="E12" s="20" t="s">
        <v>30</v>
      </c>
      <c r="F12" s="14" t="s">
        <v>31</v>
      </c>
      <c r="G12" s="14" t="s">
        <v>32</v>
      </c>
      <c r="H12" s="5"/>
    </row>
    <row r="13" spans="1:8" ht="18.75" x14ac:dyDescent="0.3">
      <c r="A13" s="6"/>
      <c r="B13" s="11"/>
      <c r="C13" s="12"/>
      <c r="D13" s="18" t="s">
        <v>33</v>
      </c>
      <c r="E13" s="20" t="s">
        <v>34</v>
      </c>
      <c r="F13" s="14" t="s">
        <v>31</v>
      </c>
      <c r="G13" s="14" t="s">
        <v>35</v>
      </c>
      <c r="H13" s="5"/>
    </row>
    <row r="14" spans="1:8" ht="18.75" x14ac:dyDescent="0.3">
      <c r="A14" s="6"/>
      <c r="B14" s="11">
        <v>4400010374</v>
      </c>
      <c r="C14" s="12" t="s">
        <v>36</v>
      </c>
      <c r="D14" s="12" t="s">
        <v>37</v>
      </c>
      <c r="E14" s="12" t="s">
        <v>38</v>
      </c>
      <c r="F14" s="14" t="s">
        <v>39</v>
      </c>
      <c r="G14" s="14" t="s">
        <v>40</v>
      </c>
      <c r="H14" s="5"/>
    </row>
    <row r="15" spans="1:8" ht="18.75" x14ac:dyDescent="0.3">
      <c r="A15" s="6"/>
      <c r="B15" s="15"/>
      <c r="C15" s="16"/>
      <c r="D15" s="17" t="s">
        <v>41</v>
      </c>
      <c r="E15" s="17" t="s">
        <v>42</v>
      </c>
      <c r="F15" s="19" t="s">
        <v>43</v>
      </c>
      <c r="G15" s="19" t="s">
        <v>44</v>
      </c>
      <c r="H15" s="5"/>
    </row>
    <row r="16" spans="1:8" ht="18.75" x14ac:dyDescent="0.3">
      <c r="A16" s="4" t="s">
        <v>45</v>
      </c>
      <c r="B16" s="21">
        <f>HYPERLINK("https://wwwcfprd.doa.louisiana.gov/osp/lapac/ecat/dsp_LagovContractDetail.cfm?Contract=4400013329",4400013329)</f>
        <v>4400013329</v>
      </c>
      <c r="C16" s="17" t="s">
        <v>46</v>
      </c>
      <c r="D16" s="18" t="s">
        <v>47</v>
      </c>
      <c r="E16" s="18" t="s">
        <v>48</v>
      </c>
      <c r="F16" s="14" t="s">
        <v>49</v>
      </c>
      <c r="G16" s="14" t="s">
        <v>50</v>
      </c>
      <c r="H16" s="5"/>
    </row>
    <row r="17" spans="1:8" ht="18.75" x14ac:dyDescent="0.3">
      <c r="A17" s="6"/>
      <c r="B17" s="15"/>
      <c r="C17" s="16"/>
      <c r="D17" s="18" t="s">
        <v>51</v>
      </c>
      <c r="E17" s="18" t="s">
        <v>52</v>
      </c>
      <c r="F17" s="14">
        <v>5042104045</v>
      </c>
      <c r="G17" s="14">
        <v>5042679288</v>
      </c>
      <c r="H17" s="5"/>
    </row>
    <row r="18" spans="1:8" ht="18.75" x14ac:dyDescent="0.3">
      <c r="A18" s="6"/>
      <c r="B18" s="15"/>
      <c r="C18" s="16"/>
      <c r="D18" s="18" t="s">
        <v>53</v>
      </c>
      <c r="E18" s="18" t="s">
        <v>54</v>
      </c>
      <c r="F18" s="14" t="s">
        <v>55</v>
      </c>
      <c r="G18" s="14" t="s">
        <v>56</v>
      </c>
      <c r="H18" s="5"/>
    </row>
    <row r="19" spans="1:8" ht="18.75" x14ac:dyDescent="0.3">
      <c r="A19" s="6"/>
      <c r="B19" s="15"/>
      <c r="C19" s="16"/>
      <c r="D19" s="18" t="s">
        <v>57</v>
      </c>
      <c r="E19" s="18" t="s">
        <v>58</v>
      </c>
      <c r="F19" s="14" t="s">
        <v>59</v>
      </c>
      <c r="G19" s="14" t="s">
        <v>60</v>
      </c>
      <c r="H19" s="5"/>
    </row>
    <row r="20" spans="1:8" ht="18.75" x14ac:dyDescent="0.3">
      <c r="A20" s="6"/>
      <c r="B20" s="15"/>
      <c r="C20" s="16"/>
      <c r="D20" s="16"/>
      <c r="E20" s="16"/>
      <c r="F20" s="19"/>
      <c r="G20" s="19"/>
      <c r="H20" s="5"/>
    </row>
    <row r="21" spans="1:8" ht="18.75" x14ac:dyDescent="0.3">
      <c r="A21" s="4" t="s">
        <v>61</v>
      </c>
      <c r="B21" s="22" t="str">
        <f>HYPERLINK("https://wwwcfprd.doa.louisiana.gov/osp/lapac/ecat/dsp_LagovContractDetail.cfm?Contract=4400008674","4400008674")</f>
        <v>4400008674</v>
      </c>
      <c r="C21" s="17" t="s">
        <v>62</v>
      </c>
      <c r="D21" s="17" t="s">
        <v>63</v>
      </c>
      <c r="E21" s="17" t="s">
        <v>64</v>
      </c>
      <c r="F21" s="14" t="s">
        <v>65</v>
      </c>
      <c r="G21" s="14" t="s">
        <v>66</v>
      </c>
      <c r="H21" s="5"/>
    </row>
    <row r="22" spans="1:8" ht="18.75" x14ac:dyDescent="0.3">
      <c r="A22" s="6"/>
      <c r="B22" s="21">
        <f>HYPERLINK("https://wwwcfprd.doa.louisiana.gov/osp/lapac/ecat/dsp_LagovContractDetail.cfm?Contract=4400009771", 4400009771)</f>
        <v>4400009771</v>
      </c>
      <c r="C22" s="18" t="s">
        <v>67</v>
      </c>
      <c r="D22" s="18" t="s">
        <v>68</v>
      </c>
      <c r="E22" s="18" t="s">
        <v>69</v>
      </c>
      <c r="F22" s="14" t="s">
        <v>70</v>
      </c>
      <c r="G22" s="14" t="s">
        <v>71</v>
      </c>
      <c r="H22" s="5"/>
    </row>
    <row r="23" spans="1:8" ht="15.75" customHeight="1" x14ac:dyDescent="0.3">
      <c r="A23" s="6"/>
      <c r="B23" s="21">
        <f>HYPERLINK("https://wwwcfprd.doa.louisiana.gov/osp/lapac/ecat/dsp_LagovContractDetail.cfm?Contract=4400012271", 4400012271)</f>
        <v>4400012271</v>
      </c>
      <c r="C23" s="18" t="s">
        <v>72</v>
      </c>
      <c r="D23" s="18" t="s">
        <v>73</v>
      </c>
      <c r="E23" s="18" t="s">
        <v>74</v>
      </c>
      <c r="F23" s="14" t="s">
        <v>75</v>
      </c>
      <c r="G23" s="19"/>
      <c r="H23" s="5"/>
    </row>
    <row r="24" spans="1:8" ht="15.75" customHeight="1" x14ac:dyDescent="0.3">
      <c r="A24" s="6"/>
      <c r="B24" s="15"/>
      <c r="C24" s="16"/>
      <c r="D24" s="18" t="s">
        <v>76</v>
      </c>
      <c r="E24" s="18" t="s">
        <v>77</v>
      </c>
      <c r="F24" s="14" t="s">
        <v>78</v>
      </c>
      <c r="G24" s="19"/>
      <c r="H24" s="5"/>
    </row>
    <row r="25" spans="1:8" ht="15.75" customHeight="1" x14ac:dyDescent="0.3">
      <c r="A25" s="6"/>
      <c r="B25" s="21">
        <f>HYPERLINK("https://wwwcfprd.doa.louisiana.gov/osp/lapac/ecat/dsp_LagovContractDetail.cfm?Contract=4400014401",4400014401)</f>
        <v>4400014401</v>
      </c>
      <c r="C25" s="18" t="s">
        <v>67</v>
      </c>
      <c r="D25" s="18" t="s">
        <v>68</v>
      </c>
      <c r="E25" s="18" t="s">
        <v>69</v>
      </c>
      <c r="F25" s="14" t="s">
        <v>70</v>
      </c>
      <c r="G25" s="14" t="s">
        <v>71</v>
      </c>
      <c r="H25" s="5"/>
    </row>
    <row r="26" spans="1:8" ht="15.75" customHeight="1" x14ac:dyDescent="0.3">
      <c r="A26" s="6"/>
      <c r="B26" s="15"/>
      <c r="C26" s="16"/>
      <c r="D26" s="18"/>
      <c r="E26" s="18"/>
      <c r="F26" s="14"/>
      <c r="G26" s="19"/>
      <c r="H26" s="5"/>
    </row>
    <row r="27" spans="1:8" ht="15.75" customHeight="1" x14ac:dyDescent="0.3">
      <c r="A27" s="4" t="s">
        <v>79</v>
      </c>
      <c r="B27" s="21">
        <f>HYPERLINK("https://wwwcfprd.doa.louisiana.gov/osp/lapac/ecat/dsp_LagovContractDetail.cfm?Contract=4400007380",4400007380)</f>
        <v>4400007380</v>
      </c>
      <c r="C27" s="18" t="s">
        <v>80</v>
      </c>
      <c r="D27" s="18" t="s">
        <v>81</v>
      </c>
      <c r="E27" s="18" t="s">
        <v>82</v>
      </c>
      <c r="F27" s="14" t="s">
        <v>83</v>
      </c>
      <c r="G27" s="14" t="s">
        <v>84</v>
      </c>
      <c r="H27" s="5"/>
    </row>
    <row r="28" spans="1:8" ht="15.75" customHeight="1" x14ac:dyDescent="0.3">
      <c r="A28" s="6"/>
      <c r="B28" s="15"/>
      <c r="C28" s="16"/>
      <c r="D28" s="18" t="s">
        <v>85</v>
      </c>
      <c r="E28" s="18" t="s">
        <v>86</v>
      </c>
      <c r="F28" s="14" t="s">
        <v>83</v>
      </c>
      <c r="G28" s="14" t="s">
        <v>84</v>
      </c>
      <c r="H28" s="5"/>
    </row>
    <row r="29" spans="1:8" ht="15.75" customHeight="1" x14ac:dyDescent="0.3">
      <c r="A29" s="6"/>
      <c r="B29" s="15"/>
      <c r="C29" s="16"/>
      <c r="D29" s="18" t="s">
        <v>87</v>
      </c>
      <c r="E29" s="18" t="s">
        <v>88</v>
      </c>
      <c r="F29" s="14" t="s">
        <v>83</v>
      </c>
      <c r="G29" s="14" t="s">
        <v>84</v>
      </c>
      <c r="H29" s="5"/>
    </row>
    <row r="30" spans="1:8" ht="15.75" customHeight="1" x14ac:dyDescent="0.3">
      <c r="A30" s="6"/>
      <c r="B30" s="15"/>
      <c r="C30" s="16"/>
      <c r="D30" s="18" t="s">
        <v>89</v>
      </c>
      <c r="E30" s="18" t="s">
        <v>90</v>
      </c>
      <c r="F30" s="14" t="s">
        <v>83</v>
      </c>
      <c r="G30" s="14" t="s">
        <v>84</v>
      </c>
      <c r="H30" s="5"/>
    </row>
    <row r="31" spans="1:8" ht="15.75" customHeight="1" x14ac:dyDescent="0.3">
      <c r="A31" s="6"/>
      <c r="B31" s="21">
        <f>HYPERLINK("https://wwwcfprd.doa.louisiana.gov/osp/lapac/ecat/dsp_LagovContractDetail.cfm?Contract=4400009576",4400009576)</f>
        <v>4400009576</v>
      </c>
      <c r="C31" s="18" t="s">
        <v>91</v>
      </c>
      <c r="D31" s="18" t="s">
        <v>92</v>
      </c>
      <c r="E31" s="18" t="s">
        <v>93</v>
      </c>
      <c r="F31" s="14" t="s">
        <v>94</v>
      </c>
      <c r="G31" s="14" t="s">
        <v>95</v>
      </c>
      <c r="H31" s="5"/>
    </row>
    <row r="32" spans="1:8" ht="15.75" customHeight="1" x14ac:dyDescent="0.3">
      <c r="A32" s="6"/>
      <c r="B32" s="15"/>
      <c r="C32" s="16"/>
      <c r="D32" s="18" t="s">
        <v>96</v>
      </c>
      <c r="E32" s="18" t="s">
        <v>97</v>
      </c>
      <c r="F32" s="14" t="s">
        <v>98</v>
      </c>
      <c r="G32" s="19"/>
      <c r="H32" s="5"/>
    </row>
    <row r="33" spans="1:8" ht="15.75" customHeight="1" x14ac:dyDescent="0.3">
      <c r="A33" s="6"/>
      <c r="B33" s="21">
        <f>HYPERLINK("https://wwwcfprd.doa.louisiana.gov/osp/lapac/ecat/dsp_LagovContractDetail.cfm?Contract=4400009807", 4400009807)</f>
        <v>4400009807</v>
      </c>
      <c r="C33" s="18" t="s">
        <v>99</v>
      </c>
      <c r="D33" s="16"/>
      <c r="E33" s="16"/>
      <c r="F33" s="19"/>
      <c r="G33" s="19"/>
      <c r="H33" s="5"/>
    </row>
    <row r="34" spans="1:8" ht="15.75" customHeight="1" x14ac:dyDescent="0.3">
      <c r="A34" s="6"/>
      <c r="B34" s="15"/>
      <c r="C34" s="18" t="s">
        <v>100</v>
      </c>
      <c r="D34" s="16"/>
      <c r="E34" s="16"/>
      <c r="F34" s="19"/>
      <c r="G34" s="19"/>
      <c r="H34" s="5"/>
    </row>
    <row r="35" spans="1:8" ht="15.75" customHeight="1" x14ac:dyDescent="0.3">
      <c r="A35" s="6"/>
      <c r="B35" s="15"/>
      <c r="C35" s="18" t="s">
        <v>101</v>
      </c>
      <c r="D35" s="18" t="s">
        <v>102</v>
      </c>
      <c r="E35" s="18" t="s">
        <v>103</v>
      </c>
      <c r="F35" s="14" t="s">
        <v>104</v>
      </c>
      <c r="G35" s="14" t="s">
        <v>105</v>
      </c>
      <c r="H35" s="5"/>
    </row>
    <row r="36" spans="1:8" ht="15.75" customHeight="1" x14ac:dyDescent="0.3">
      <c r="A36" s="6"/>
      <c r="B36" s="15"/>
      <c r="C36" s="18" t="s">
        <v>106</v>
      </c>
      <c r="D36" s="18" t="s">
        <v>107</v>
      </c>
      <c r="E36" s="18" t="s">
        <v>108</v>
      </c>
      <c r="F36" s="14" t="s">
        <v>109</v>
      </c>
      <c r="G36" s="14" t="s">
        <v>110</v>
      </c>
      <c r="H36" s="5"/>
    </row>
    <row r="37" spans="1:8" ht="15.75" customHeight="1" x14ac:dyDescent="0.3">
      <c r="A37" s="6"/>
      <c r="B37" s="15"/>
      <c r="C37" s="18" t="s">
        <v>46</v>
      </c>
      <c r="D37" s="18" t="s">
        <v>47</v>
      </c>
      <c r="E37" s="18" t="s">
        <v>48</v>
      </c>
      <c r="F37" s="14" t="s">
        <v>49</v>
      </c>
      <c r="G37" s="14" t="s">
        <v>50</v>
      </c>
      <c r="H37" s="5"/>
    </row>
    <row r="38" spans="1:8" ht="15.75" customHeight="1" x14ac:dyDescent="0.3">
      <c r="A38" s="6"/>
      <c r="B38" s="15"/>
      <c r="C38" s="18"/>
      <c r="D38" s="18" t="s">
        <v>51</v>
      </c>
      <c r="E38" s="18" t="s">
        <v>52</v>
      </c>
      <c r="F38" s="14">
        <v>5042104045</v>
      </c>
      <c r="G38" s="14">
        <v>5042679288</v>
      </c>
      <c r="H38" s="5"/>
    </row>
    <row r="39" spans="1:8" ht="15.75" customHeight="1" x14ac:dyDescent="0.3">
      <c r="A39" s="6"/>
      <c r="B39" s="15"/>
      <c r="C39" s="18"/>
      <c r="D39" s="18" t="s">
        <v>53</v>
      </c>
      <c r="E39" s="18" t="s">
        <v>54</v>
      </c>
      <c r="F39" s="14" t="s">
        <v>55</v>
      </c>
      <c r="G39" s="14" t="s">
        <v>56</v>
      </c>
      <c r="H39" s="5"/>
    </row>
    <row r="40" spans="1:8" ht="15.75" customHeight="1" x14ac:dyDescent="0.3">
      <c r="A40" s="6"/>
      <c r="B40" s="15"/>
      <c r="C40" s="18"/>
      <c r="D40" s="18" t="s">
        <v>57</v>
      </c>
      <c r="E40" s="18" t="s">
        <v>58</v>
      </c>
      <c r="F40" s="14" t="s">
        <v>59</v>
      </c>
      <c r="G40" s="14" t="s">
        <v>60</v>
      </c>
      <c r="H40" s="5"/>
    </row>
    <row r="41" spans="1:8" ht="15.75" customHeight="1" x14ac:dyDescent="0.3">
      <c r="A41" s="9"/>
      <c r="B41" s="21">
        <f>HYPERLINK("https://wwwcfprd.doa.louisiana.gov/osp/lapac/ecat/dsp_LagovContractDetail.cfm?Contract=4400009850", 4400009850)</f>
        <v>4400009850</v>
      </c>
      <c r="C41" s="14" t="s">
        <v>99</v>
      </c>
      <c r="D41" s="16"/>
      <c r="E41" s="16"/>
      <c r="F41" s="19"/>
      <c r="G41" s="19"/>
      <c r="H41" s="5"/>
    </row>
    <row r="42" spans="1:8" ht="15.75" customHeight="1" x14ac:dyDescent="0.3">
      <c r="A42" s="9"/>
      <c r="B42" s="15"/>
      <c r="C42" s="18" t="s">
        <v>111</v>
      </c>
      <c r="D42" s="18" t="s">
        <v>112</v>
      </c>
      <c r="E42" s="18" t="s">
        <v>113</v>
      </c>
      <c r="F42" s="14" t="s">
        <v>114</v>
      </c>
      <c r="G42" s="19"/>
      <c r="H42" s="5"/>
    </row>
    <row r="43" spans="1:8" ht="15.75" customHeight="1" x14ac:dyDescent="0.3">
      <c r="A43" s="9"/>
      <c r="B43" s="21">
        <f>HYPERLINK("https://wwwcfprd.doa.louisiana.gov/osp/lapac/ecat/dsp_LagovContractDetail.cfm?Contract=4400009966", 4400009966)</f>
        <v>4400009966</v>
      </c>
      <c r="C43" s="14" t="s">
        <v>46</v>
      </c>
      <c r="D43" s="18" t="s">
        <v>47</v>
      </c>
      <c r="E43" s="18" t="s">
        <v>48</v>
      </c>
      <c r="F43" s="14" t="s">
        <v>49</v>
      </c>
      <c r="G43" s="14" t="s">
        <v>50</v>
      </c>
      <c r="H43" s="5"/>
    </row>
    <row r="44" spans="1:8" ht="15.75" customHeight="1" x14ac:dyDescent="0.3">
      <c r="A44" s="9"/>
      <c r="B44" s="15"/>
      <c r="C44" s="14"/>
      <c r="D44" s="18" t="s">
        <v>51</v>
      </c>
      <c r="E44" s="18" t="s">
        <v>52</v>
      </c>
      <c r="F44" s="14">
        <v>5042104045</v>
      </c>
      <c r="G44" s="14">
        <v>5042679288</v>
      </c>
      <c r="H44" s="5"/>
    </row>
    <row r="45" spans="1:8" ht="15.75" customHeight="1" x14ac:dyDescent="0.3">
      <c r="A45" s="9"/>
      <c r="B45" s="15"/>
      <c r="C45" s="16"/>
      <c r="D45" s="18" t="s">
        <v>53</v>
      </c>
      <c r="E45" s="18" t="s">
        <v>54</v>
      </c>
      <c r="F45" s="14" t="s">
        <v>55</v>
      </c>
      <c r="G45" s="14" t="s">
        <v>56</v>
      </c>
      <c r="H45" s="5"/>
    </row>
    <row r="46" spans="1:8" ht="15.75" customHeight="1" x14ac:dyDescent="0.3">
      <c r="A46" s="9"/>
      <c r="B46" s="15"/>
      <c r="C46" s="16"/>
      <c r="D46" s="18" t="s">
        <v>57</v>
      </c>
      <c r="E46" s="18" t="s">
        <v>58</v>
      </c>
      <c r="F46" s="14" t="s">
        <v>59</v>
      </c>
      <c r="G46" s="14" t="s">
        <v>60</v>
      </c>
      <c r="H46" s="5"/>
    </row>
    <row r="47" spans="1:8" ht="15.75" customHeight="1" x14ac:dyDescent="0.3">
      <c r="A47" s="9"/>
      <c r="B47" s="21">
        <f>HYPERLINK("https://wwwcfprd.doa.louisiana.gov/osp/lapac/ecat/dsp_LagovContractDetail.cfm?Contract=4400009989", 4400009989)</f>
        <v>4400009989</v>
      </c>
      <c r="C47" s="14" t="s">
        <v>115</v>
      </c>
      <c r="D47" s="18" t="s">
        <v>116</v>
      </c>
      <c r="E47" s="18" t="s">
        <v>117</v>
      </c>
      <c r="F47" s="14" t="s">
        <v>118</v>
      </c>
      <c r="G47" s="14" t="s">
        <v>119</v>
      </c>
      <c r="H47" s="5"/>
    </row>
    <row r="48" spans="1:8" ht="15.75" customHeight="1" x14ac:dyDescent="0.3">
      <c r="A48" s="9"/>
      <c r="B48" s="15"/>
      <c r="C48" s="14"/>
      <c r="D48" s="18" t="s">
        <v>120</v>
      </c>
      <c r="E48" s="18" t="s">
        <v>117</v>
      </c>
      <c r="F48" s="14" t="s">
        <v>118</v>
      </c>
      <c r="G48" s="14" t="s">
        <v>119</v>
      </c>
      <c r="H48" s="5"/>
    </row>
    <row r="49" spans="1:8" ht="15.75" customHeight="1" x14ac:dyDescent="0.3">
      <c r="A49" s="9"/>
      <c r="B49" s="15"/>
      <c r="C49" s="16"/>
      <c r="D49" s="18" t="s">
        <v>121</v>
      </c>
      <c r="E49" s="18" t="s">
        <v>117</v>
      </c>
      <c r="F49" s="14" t="s">
        <v>118</v>
      </c>
      <c r="G49" s="14" t="s">
        <v>122</v>
      </c>
      <c r="H49" s="5"/>
    </row>
    <row r="50" spans="1:8" ht="15.75" customHeight="1" x14ac:dyDescent="0.3">
      <c r="A50" s="9"/>
      <c r="B50" s="15"/>
      <c r="C50" s="16"/>
      <c r="D50" s="18" t="s">
        <v>123</v>
      </c>
      <c r="E50" s="18" t="s">
        <v>117</v>
      </c>
      <c r="F50" s="14" t="s">
        <v>118</v>
      </c>
      <c r="G50" s="14" t="s">
        <v>119</v>
      </c>
      <c r="H50" s="5"/>
    </row>
    <row r="51" spans="1:8" ht="15.75" customHeight="1" x14ac:dyDescent="0.3">
      <c r="A51" s="9"/>
      <c r="B51" s="21">
        <f>HYPERLINK("https://wwwcfprd.doa.louisiana.gov/osp/lapac/ecat/dsp_LagovContractDetail.cfm?Contract=4400010041",4400010041)</f>
        <v>4400010041</v>
      </c>
      <c r="C51" s="17" t="s">
        <v>124</v>
      </c>
      <c r="D51" s="18" t="s">
        <v>125</v>
      </c>
      <c r="E51" s="18" t="s">
        <v>126</v>
      </c>
      <c r="F51" s="14" t="s">
        <v>127</v>
      </c>
      <c r="G51" s="14" t="s">
        <v>128</v>
      </c>
      <c r="H51" s="5"/>
    </row>
    <row r="52" spans="1:8" ht="15.75" customHeight="1" x14ac:dyDescent="0.3">
      <c r="A52" s="9"/>
      <c r="B52" s="15"/>
      <c r="C52" s="16"/>
      <c r="D52" s="18" t="s">
        <v>129</v>
      </c>
      <c r="E52" s="18" t="s">
        <v>130</v>
      </c>
      <c r="F52" s="14" t="s">
        <v>127</v>
      </c>
      <c r="G52" s="14" t="s">
        <v>128</v>
      </c>
      <c r="H52" s="5"/>
    </row>
    <row r="53" spans="1:8" ht="15.75" customHeight="1" x14ac:dyDescent="0.3">
      <c r="A53" s="6"/>
      <c r="B53" s="21">
        <f>HYPERLINK("https://wwwcfprd.doa.louisiana.gov/osp/lapac/ecat/dsp_LagovContractDetail.cfm?Contract=4400010056",4400010056)</f>
        <v>4400010056</v>
      </c>
      <c r="C53" s="17" t="s">
        <v>131</v>
      </c>
      <c r="D53" s="18" t="s">
        <v>132</v>
      </c>
      <c r="E53" s="18" t="s">
        <v>133</v>
      </c>
      <c r="F53" s="14" t="s">
        <v>134</v>
      </c>
      <c r="G53" s="14" t="s">
        <v>135</v>
      </c>
      <c r="H53" s="5"/>
    </row>
    <row r="54" spans="1:8" ht="15.75" customHeight="1" x14ac:dyDescent="0.3">
      <c r="A54" s="6"/>
      <c r="B54" s="15"/>
      <c r="C54" s="16"/>
      <c r="D54" s="18" t="s">
        <v>136</v>
      </c>
      <c r="E54" s="18" t="s">
        <v>137</v>
      </c>
      <c r="F54" s="14" t="s">
        <v>138</v>
      </c>
      <c r="G54" s="14" t="s">
        <v>135</v>
      </c>
      <c r="H54" s="5"/>
    </row>
    <row r="55" spans="1:8" ht="15.75" customHeight="1" x14ac:dyDescent="0.3">
      <c r="A55" s="6"/>
      <c r="B55" s="15"/>
      <c r="C55" s="16"/>
      <c r="D55" s="18" t="s">
        <v>139</v>
      </c>
      <c r="E55" s="18" t="s">
        <v>140</v>
      </c>
      <c r="F55" s="19">
        <v>5049154873</v>
      </c>
      <c r="G55" s="14">
        <v>5047294159</v>
      </c>
      <c r="H55" s="5"/>
    </row>
    <row r="56" spans="1:8" ht="15.75" customHeight="1" x14ac:dyDescent="0.3">
      <c r="A56" s="6"/>
      <c r="B56" s="15"/>
      <c r="C56" s="14" t="s">
        <v>141</v>
      </c>
      <c r="D56" s="16"/>
      <c r="E56" s="16"/>
      <c r="F56" s="19"/>
      <c r="G56" s="19"/>
      <c r="H56" s="5"/>
    </row>
    <row r="57" spans="1:8" ht="15.75" customHeight="1" x14ac:dyDescent="0.3">
      <c r="A57" s="6"/>
      <c r="B57" s="15"/>
      <c r="C57" s="14" t="s">
        <v>142</v>
      </c>
      <c r="D57" s="16"/>
      <c r="E57" s="16"/>
      <c r="F57" s="19"/>
      <c r="G57" s="19"/>
      <c r="H57" s="5"/>
    </row>
    <row r="58" spans="1:8" ht="15.75" customHeight="1" x14ac:dyDescent="0.3">
      <c r="A58" s="6"/>
      <c r="B58" s="15"/>
      <c r="C58" s="14" t="s">
        <v>143</v>
      </c>
      <c r="D58" s="16"/>
      <c r="E58" s="16"/>
      <c r="F58" s="19"/>
      <c r="G58" s="19"/>
      <c r="H58" s="5"/>
    </row>
    <row r="59" spans="1:8" ht="15.75" customHeight="1" x14ac:dyDescent="0.3">
      <c r="A59" s="6"/>
      <c r="B59" s="15"/>
      <c r="C59" s="14" t="s">
        <v>144</v>
      </c>
      <c r="D59" s="16"/>
      <c r="E59" s="16"/>
      <c r="F59" s="19"/>
      <c r="G59" s="19"/>
      <c r="H59" s="5"/>
    </row>
    <row r="60" spans="1:8" ht="15.75" customHeight="1" x14ac:dyDescent="0.3">
      <c r="A60" s="6"/>
      <c r="B60" s="15"/>
      <c r="C60" s="14" t="s">
        <v>145</v>
      </c>
      <c r="D60" s="14" t="s">
        <v>146</v>
      </c>
      <c r="E60" s="18" t="s">
        <v>147</v>
      </c>
      <c r="F60" s="14" t="s">
        <v>148</v>
      </c>
      <c r="G60" s="14" t="s">
        <v>149</v>
      </c>
      <c r="H60" s="5"/>
    </row>
    <row r="61" spans="1:8" ht="15.75" customHeight="1" x14ac:dyDescent="0.3">
      <c r="A61" s="6"/>
      <c r="B61" s="15"/>
      <c r="C61" s="16"/>
      <c r="D61" s="18" t="s">
        <v>150</v>
      </c>
      <c r="E61" s="18" t="s">
        <v>151</v>
      </c>
      <c r="F61" s="14" t="s">
        <v>148</v>
      </c>
      <c r="G61" s="14" t="s">
        <v>152</v>
      </c>
      <c r="H61" s="5"/>
    </row>
    <row r="62" spans="1:8" ht="15.75" customHeight="1" x14ac:dyDescent="0.3">
      <c r="A62" s="6"/>
      <c r="B62" s="15"/>
      <c r="C62" s="16"/>
      <c r="D62" s="18" t="s">
        <v>153</v>
      </c>
      <c r="E62" s="18" t="s">
        <v>154</v>
      </c>
      <c r="F62" s="14" t="s">
        <v>148</v>
      </c>
      <c r="G62" s="14" t="s">
        <v>149</v>
      </c>
      <c r="H62" s="5"/>
    </row>
    <row r="63" spans="1:8" ht="15.75" customHeight="1" x14ac:dyDescent="0.3">
      <c r="A63" s="6"/>
      <c r="B63" s="15"/>
      <c r="C63" s="14" t="s">
        <v>155</v>
      </c>
      <c r="D63" s="18" t="s">
        <v>156</v>
      </c>
      <c r="E63" s="18" t="s">
        <v>157</v>
      </c>
      <c r="F63" s="14" t="s">
        <v>158</v>
      </c>
      <c r="G63" s="19"/>
      <c r="H63" s="5"/>
    </row>
    <row r="64" spans="1:8" ht="15.75" customHeight="1" x14ac:dyDescent="0.3">
      <c r="A64" s="6"/>
      <c r="B64" s="15"/>
      <c r="C64" s="14"/>
      <c r="D64" s="18" t="s">
        <v>159</v>
      </c>
      <c r="E64" s="18" t="s">
        <v>160</v>
      </c>
      <c r="F64" s="14">
        <v>3036642926</v>
      </c>
      <c r="G64" s="19"/>
      <c r="H64" s="5"/>
    </row>
    <row r="65" spans="1:8" ht="15.75" customHeight="1" x14ac:dyDescent="0.3">
      <c r="A65" s="6"/>
      <c r="B65" s="15"/>
      <c r="C65" s="16"/>
      <c r="D65" s="18" t="s">
        <v>161</v>
      </c>
      <c r="E65" s="18" t="s">
        <v>162</v>
      </c>
      <c r="F65" s="19"/>
      <c r="G65" s="19"/>
      <c r="H65" s="5"/>
    </row>
    <row r="66" spans="1:8" ht="15.75" customHeight="1" x14ac:dyDescent="0.3">
      <c r="A66" s="6"/>
      <c r="B66" s="15"/>
      <c r="C66" s="16"/>
      <c r="D66" s="18" t="s">
        <v>163</v>
      </c>
      <c r="E66" s="18" t="s">
        <v>164</v>
      </c>
      <c r="F66" s="14" t="s">
        <v>165</v>
      </c>
      <c r="G66" s="19"/>
      <c r="H66" s="5"/>
    </row>
    <row r="67" spans="1:8" ht="15.75" customHeight="1" x14ac:dyDescent="0.3">
      <c r="A67" s="6"/>
      <c r="B67" s="15"/>
      <c r="C67" s="16"/>
      <c r="D67" s="18" t="s">
        <v>166</v>
      </c>
      <c r="E67" s="18" t="s">
        <v>167</v>
      </c>
      <c r="F67" s="14" t="s">
        <v>168</v>
      </c>
      <c r="G67" s="19"/>
      <c r="H67" s="5"/>
    </row>
    <row r="68" spans="1:8" ht="15.75" customHeight="1" x14ac:dyDescent="0.3">
      <c r="A68" s="6"/>
      <c r="B68" s="15"/>
      <c r="C68" s="16"/>
      <c r="D68" s="18" t="s">
        <v>169</v>
      </c>
      <c r="E68" s="18" t="s">
        <v>170</v>
      </c>
      <c r="F68" s="14" t="s">
        <v>171</v>
      </c>
      <c r="G68" s="19"/>
      <c r="H68" s="5"/>
    </row>
    <row r="69" spans="1:8" ht="15.75" customHeight="1" x14ac:dyDescent="0.3">
      <c r="A69" s="6"/>
      <c r="B69" s="15"/>
      <c r="C69" s="16"/>
      <c r="D69" s="18" t="s">
        <v>172</v>
      </c>
      <c r="E69" s="18" t="s">
        <v>173</v>
      </c>
      <c r="F69" s="14" t="s">
        <v>174</v>
      </c>
      <c r="G69" s="19"/>
      <c r="H69" s="5"/>
    </row>
    <row r="70" spans="1:8" ht="15.75" customHeight="1" x14ac:dyDescent="0.3">
      <c r="A70" s="6"/>
      <c r="B70" s="15"/>
      <c r="C70" s="16"/>
      <c r="D70" s="18" t="s">
        <v>175</v>
      </c>
      <c r="E70" s="18" t="s">
        <v>176</v>
      </c>
      <c r="F70" s="14" t="s">
        <v>177</v>
      </c>
      <c r="G70" s="19"/>
      <c r="H70" s="5"/>
    </row>
    <row r="71" spans="1:8" ht="15.75" customHeight="1" x14ac:dyDescent="0.3">
      <c r="A71" s="6"/>
      <c r="B71" s="15"/>
      <c r="C71" s="18" t="s">
        <v>178</v>
      </c>
      <c r="D71" s="18" t="s">
        <v>179</v>
      </c>
      <c r="E71" s="18" t="s">
        <v>180</v>
      </c>
      <c r="F71" s="14" t="s">
        <v>181</v>
      </c>
      <c r="G71" s="14" t="s">
        <v>182</v>
      </c>
      <c r="H71" s="5"/>
    </row>
    <row r="72" spans="1:8" ht="15.75" customHeight="1" x14ac:dyDescent="0.3">
      <c r="A72" s="6"/>
      <c r="B72" s="15"/>
      <c r="C72" s="16"/>
      <c r="D72" s="18" t="s">
        <v>183</v>
      </c>
      <c r="E72" s="18" t="s">
        <v>184</v>
      </c>
      <c r="F72" s="14" t="s">
        <v>181</v>
      </c>
      <c r="G72" s="14" t="s">
        <v>182</v>
      </c>
      <c r="H72" s="5"/>
    </row>
    <row r="73" spans="1:8" ht="15.75" customHeight="1" x14ac:dyDescent="0.3">
      <c r="A73" s="6"/>
      <c r="B73" s="15"/>
      <c r="C73" s="16"/>
      <c r="D73" s="17" t="s">
        <v>185</v>
      </c>
      <c r="E73" s="18" t="s">
        <v>180</v>
      </c>
      <c r="F73" s="14" t="s">
        <v>186</v>
      </c>
      <c r="G73" s="14" t="s">
        <v>182</v>
      </c>
      <c r="H73" s="5"/>
    </row>
    <row r="74" spans="1:8" ht="15.75" customHeight="1" x14ac:dyDescent="0.3">
      <c r="A74" s="6"/>
      <c r="B74" s="15"/>
      <c r="C74" s="14" t="s">
        <v>144</v>
      </c>
      <c r="D74" s="18" t="s">
        <v>187</v>
      </c>
      <c r="E74" s="18" t="s">
        <v>188</v>
      </c>
      <c r="F74" s="14" t="s">
        <v>189</v>
      </c>
      <c r="G74" s="14" t="s">
        <v>190</v>
      </c>
      <c r="H74" s="5"/>
    </row>
    <row r="75" spans="1:8" ht="15.75" customHeight="1" x14ac:dyDescent="0.3">
      <c r="A75" s="6"/>
      <c r="B75" s="21">
        <f>HYPERLINK("https://wwwcfprd.doa.louisiana.gov/osp/lapac/ecat/dsp_LagovContractDetail.cfm?Contract=4400010100",4400010100 )</f>
        <v>4400010100</v>
      </c>
      <c r="C75" s="18" t="s">
        <v>191</v>
      </c>
      <c r="D75" s="18" t="s">
        <v>192</v>
      </c>
      <c r="E75" s="18" t="s">
        <v>193</v>
      </c>
      <c r="F75" s="14" t="s">
        <v>194</v>
      </c>
      <c r="G75" s="14" t="s">
        <v>195</v>
      </c>
      <c r="H75" s="5"/>
    </row>
    <row r="76" spans="1:8" ht="15.75" customHeight="1" x14ac:dyDescent="0.3">
      <c r="A76" s="6"/>
      <c r="B76" s="15"/>
      <c r="C76" s="18" t="s">
        <v>196</v>
      </c>
      <c r="D76" s="16"/>
      <c r="E76" s="16"/>
      <c r="F76" s="19"/>
      <c r="G76" s="19"/>
      <c r="H76" s="5"/>
    </row>
    <row r="77" spans="1:8" ht="15.75" customHeight="1" x14ac:dyDescent="0.3">
      <c r="A77" s="6"/>
      <c r="B77" s="15"/>
      <c r="C77" s="14" t="s">
        <v>124</v>
      </c>
      <c r="D77" s="16"/>
      <c r="E77" s="16"/>
      <c r="F77" s="19"/>
      <c r="G77" s="19"/>
      <c r="H77" s="5"/>
    </row>
    <row r="78" spans="1:8" ht="15.75" customHeight="1" x14ac:dyDescent="0.3">
      <c r="A78" s="6"/>
      <c r="B78" s="15"/>
      <c r="C78" s="14" t="s">
        <v>197</v>
      </c>
      <c r="D78" s="18" t="s">
        <v>198</v>
      </c>
      <c r="E78" s="17" t="s">
        <v>199</v>
      </c>
      <c r="F78" s="14" t="s">
        <v>200</v>
      </c>
      <c r="G78" s="14" t="s">
        <v>201</v>
      </c>
      <c r="H78" s="5"/>
    </row>
    <row r="79" spans="1:8" ht="15.75" customHeight="1" x14ac:dyDescent="0.3">
      <c r="A79" s="6"/>
      <c r="B79" s="15"/>
      <c r="C79" s="14" t="s">
        <v>100</v>
      </c>
      <c r="D79" s="16"/>
      <c r="E79" s="16"/>
      <c r="F79" s="19"/>
      <c r="G79" s="19"/>
      <c r="H79" s="5"/>
    </row>
    <row r="80" spans="1:8" ht="15.75" customHeight="1" x14ac:dyDescent="0.3">
      <c r="A80" s="6"/>
      <c r="B80" s="15"/>
      <c r="C80" s="14" t="s">
        <v>202</v>
      </c>
      <c r="D80" s="18" t="s">
        <v>203</v>
      </c>
      <c r="E80" s="18" t="s">
        <v>204</v>
      </c>
      <c r="F80" s="14" t="s">
        <v>205</v>
      </c>
      <c r="G80" s="14" t="s">
        <v>206</v>
      </c>
      <c r="H80" s="5"/>
    </row>
    <row r="81" spans="1:8" ht="15.75" customHeight="1" x14ac:dyDescent="0.3">
      <c r="A81" s="6"/>
      <c r="B81" s="15"/>
      <c r="C81" s="14" t="s">
        <v>207</v>
      </c>
      <c r="D81" s="18" t="s">
        <v>208</v>
      </c>
      <c r="E81" s="18" t="s">
        <v>209</v>
      </c>
      <c r="F81" s="14" t="s">
        <v>210</v>
      </c>
      <c r="G81" s="14" t="s">
        <v>211</v>
      </c>
      <c r="H81" s="5"/>
    </row>
    <row r="82" spans="1:8" ht="15.75" customHeight="1" x14ac:dyDescent="0.3">
      <c r="A82" s="6"/>
      <c r="B82" s="15"/>
      <c r="C82" s="18" t="s">
        <v>212</v>
      </c>
      <c r="D82" s="18" t="s">
        <v>213</v>
      </c>
      <c r="E82" s="18" t="s">
        <v>214</v>
      </c>
      <c r="F82" s="14" t="s">
        <v>215</v>
      </c>
      <c r="G82" s="14" t="s">
        <v>216</v>
      </c>
      <c r="H82" s="5"/>
    </row>
    <row r="83" spans="1:8" ht="15.75" customHeight="1" x14ac:dyDescent="0.3">
      <c r="A83" s="6"/>
      <c r="B83" s="21">
        <f>HYPERLINK("https://wwwcfprd.doa.louisiana.gov/osp/lapac/ecat/dsp_LagovContractDetail.cfm?Contract=4400010180",4400010180)</f>
        <v>4400010180</v>
      </c>
      <c r="C83" s="14" t="s">
        <v>106</v>
      </c>
      <c r="D83" s="18" t="s">
        <v>107</v>
      </c>
      <c r="E83" s="18" t="s">
        <v>108</v>
      </c>
      <c r="F83" s="14" t="s">
        <v>109</v>
      </c>
      <c r="G83" s="14" t="s">
        <v>110</v>
      </c>
      <c r="H83" s="5"/>
    </row>
    <row r="84" spans="1:8" ht="15.75" customHeight="1" x14ac:dyDescent="0.3">
      <c r="A84" s="6"/>
      <c r="B84" s="21">
        <f>HYPERLINK("https://wwwcfprd.doa.louisiana.gov/osp/lapac/ecat/dsp_LagovContractDetail.cfm?Contract=4400010222",4400010222)</f>
        <v>4400010222</v>
      </c>
      <c r="C84" s="18" t="s">
        <v>217</v>
      </c>
      <c r="D84" s="18" t="s">
        <v>218</v>
      </c>
      <c r="E84" s="18" t="s">
        <v>219</v>
      </c>
      <c r="F84" s="14" t="s">
        <v>220</v>
      </c>
      <c r="G84" s="14" t="s">
        <v>221</v>
      </c>
      <c r="H84" s="5"/>
    </row>
    <row r="85" spans="1:8" ht="15.75" customHeight="1" x14ac:dyDescent="0.3">
      <c r="A85" s="6"/>
      <c r="B85" s="21">
        <f>HYPERLINK("https://wwwcfprd.doa.louisiana.gov/osp/lapac/ecat/dsp_LagovContractDetail.cfm?Contract=4400010223",4400010223)</f>
        <v>4400010223</v>
      </c>
      <c r="C85" s="18" t="s">
        <v>46</v>
      </c>
      <c r="D85" s="18" t="s">
        <v>47</v>
      </c>
      <c r="E85" s="18" t="s">
        <v>48</v>
      </c>
      <c r="F85" s="14" t="s">
        <v>49</v>
      </c>
      <c r="G85" s="14" t="s">
        <v>50</v>
      </c>
      <c r="H85" s="5"/>
    </row>
    <row r="86" spans="1:8" ht="15.75" customHeight="1" x14ac:dyDescent="0.3">
      <c r="A86" s="6"/>
      <c r="B86" s="15"/>
      <c r="C86" s="18"/>
      <c r="D86" s="18" t="s">
        <v>51</v>
      </c>
      <c r="E86" s="18" t="s">
        <v>52</v>
      </c>
      <c r="F86" s="14">
        <v>5042104045</v>
      </c>
      <c r="G86" s="14">
        <v>5042679288</v>
      </c>
      <c r="H86" s="5"/>
    </row>
    <row r="87" spans="1:8" ht="15.75" customHeight="1" x14ac:dyDescent="0.3">
      <c r="A87" s="6"/>
      <c r="B87" s="15"/>
      <c r="C87" s="18"/>
      <c r="D87" s="18" t="s">
        <v>53</v>
      </c>
      <c r="E87" s="18" t="s">
        <v>54</v>
      </c>
      <c r="F87" s="14" t="s">
        <v>55</v>
      </c>
      <c r="G87" s="14" t="s">
        <v>56</v>
      </c>
      <c r="H87" s="5"/>
    </row>
    <row r="88" spans="1:8" ht="15.75" customHeight="1" x14ac:dyDescent="0.3">
      <c r="A88" s="6"/>
      <c r="B88" s="15"/>
      <c r="C88" s="16"/>
      <c r="D88" s="18" t="s">
        <v>57</v>
      </c>
      <c r="E88" s="18" t="s">
        <v>58</v>
      </c>
      <c r="F88" s="14" t="s">
        <v>59</v>
      </c>
      <c r="G88" s="14" t="s">
        <v>60</v>
      </c>
      <c r="H88" s="5"/>
    </row>
    <row r="89" spans="1:8" ht="15.75" customHeight="1" x14ac:dyDescent="0.3">
      <c r="A89" s="6"/>
      <c r="B89" s="21">
        <f>HYPERLINK("https://wwwcfprd.doa.louisiana.gov/osp/lapac/ecat/dsp_LagovContractDetail.cfm?Contract=4400010321",4400010321)</f>
        <v>4400010321</v>
      </c>
      <c r="C89" s="14" t="s">
        <v>222</v>
      </c>
      <c r="D89" s="18" t="s">
        <v>223</v>
      </c>
      <c r="E89" s="18" t="s">
        <v>224</v>
      </c>
      <c r="F89" s="14">
        <v>5047331152</v>
      </c>
      <c r="G89" s="14">
        <v>5047332218</v>
      </c>
      <c r="H89" s="5"/>
    </row>
    <row r="90" spans="1:8" ht="15.75" customHeight="1" x14ac:dyDescent="0.3">
      <c r="A90" s="6"/>
      <c r="B90" s="15"/>
      <c r="C90" s="14" t="s">
        <v>225</v>
      </c>
      <c r="D90" s="18" t="s">
        <v>226</v>
      </c>
      <c r="E90" s="18" t="s">
        <v>227</v>
      </c>
      <c r="F90" s="14" t="s">
        <v>228</v>
      </c>
      <c r="G90" s="14" t="s">
        <v>228</v>
      </c>
      <c r="H90" s="5"/>
    </row>
    <row r="91" spans="1:8" ht="15.75" customHeight="1" x14ac:dyDescent="0.3">
      <c r="A91" s="6"/>
      <c r="B91" s="15"/>
      <c r="C91" s="16"/>
      <c r="D91" s="18" t="s">
        <v>229</v>
      </c>
      <c r="E91" s="18" t="s">
        <v>230</v>
      </c>
      <c r="F91" s="14" t="s">
        <v>228</v>
      </c>
      <c r="G91" s="14" t="s">
        <v>228</v>
      </c>
      <c r="H91" s="5"/>
    </row>
    <row r="92" spans="1:8" ht="15.75" customHeight="1" x14ac:dyDescent="0.3">
      <c r="A92" s="6"/>
      <c r="B92" s="21">
        <f>HYPERLINK("https://wwwcfprd.doa.louisiana.gov/osp/lapac/ecat/dsp_LagovContractDetail.cfm?Contract=4400010370",4400010370)</f>
        <v>4400010370</v>
      </c>
      <c r="C92" s="17" t="s">
        <v>231</v>
      </c>
      <c r="D92" s="18" t="s">
        <v>232</v>
      </c>
      <c r="E92" s="18" t="s">
        <v>233</v>
      </c>
      <c r="F92" s="14" t="s">
        <v>234</v>
      </c>
      <c r="G92" s="14" t="s">
        <v>235</v>
      </c>
      <c r="H92" s="5"/>
    </row>
    <row r="93" spans="1:8" ht="15.75" customHeight="1" x14ac:dyDescent="0.3">
      <c r="A93" s="6"/>
      <c r="B93" s="15"/>
      <c r="C93" s="18" t="s">
        <v>236</v>
      </c>
      <c r="D93" s="18" t="s">
        <v>237</v>
      </c>
      <c r="E93" s="18" t="s">
        <v>238</v>
      </c>
      <c r="F93" s="14" t="s">
        <v>239</v>
      </c>
      <c r="G93" s="14" t="s">
        <v>240</v>
      </c>
      <c r="H93" s="5"/>
    </row>
    <row r="94" spans="1:8" ht="15.75" customHeight="1" x14ac:dyDescent="0.3">
      <c r="A94" s="6"/>
      <c r="B94" s="15"/>
      <c r="C94" s="18" t="s">
        <v>124</v>
      </c>
      <c r="D94" s="18" t="s">
        <v>125</v>
      </c>
      <c r="E94" s="18" t="s">
        <v>126</v>
      </c>
      <c r="F94" s="14" t="s">
        <v>127</v>
      </c>
      <c r="G94" s="14" t="s">
        <v>128</v>
      </c>
      <c r="H94" s="5"/>
    </row>
    <row r="95" spans="1:8" ht="15.75" customHeight="1" x14ac:dyDescent="0.3">
      <c r="A95" s="6"/>
      <c r="B95" s="15"/>
      <c r="C95" s="16"/>
      <c r="D95" s="18" t="s">
        <v>129</v>
      </c>
      <c r="E95" s="18" t="s">
        <v>130</v>
      </c>
      <c r="F95" s="14" t="s">
        <v>127</v>
      </c>
      <c r="G95" s="14" t="s">
        <v>128</v>
      </c>
      <c r="H95" s="5"/>
    </row>
    <row r="96" spans="1:8" ht="15.75" customHeight="1" x14ac:dyDescent="0.3">
      <c r="A96" s="6"/>
      <c r="B96" s="15"/>
      <c r="C96" s="14" t="s">
        <v>241</v>
      </c>
      <c r="D96" s="18" t="s">
        <v>242</v>
      </c>
      <c r="E96" s="18" t="s">
        <v>243</v>
      </c>
      <c r="F96" s="14" t="s">
        <v>244</v>
      </c>
      <c r="G96" s="14" t="s">
        <v>245</v>
      </c>
      <c r="H96" s="5"/>
    </row>
    <row r="97" spans="1:8" ht="15.75" customHeight="1" x14ac:dyDescent="0.3">
      <c r="A97" s="6"/>
      <c r="B97" s="15"/>
      <c r="C97" s="14" t="s">
        <v>246</v>
      </c>
      <c r="D97" s="18" t="s">
        <v>247</v>
      </c>
      <c r="E97" s="18" t="s">
        <v>248</v>
      </c>
      <c r="F97" s="14" t="s">
        <v>249</v>
      </c>
      <c r="G97" s="14" t="s">
        <v>250</v>
      </c>
      <c r="H97" s="5"/>
    </row>
    <row r="98" spans="1:8" ht="15.75" customHeight="1" x14ac:dyDescent="0.3">
      <c r="A98" s="6"/>
      <c r="B98" s="21">
        <f>HYPERLINK("https://wwwcfprd.doa.louisiana.gov/osp/lapac/ecat/dsp_LagovContractDetail.cfm?Contract=4400010371", 4400010371)</f>
        <v>4400010371</v>
      </c>
      <c r="C98" s="18" t="s">
        <v>251</v>
      </c>
      <c r="D98" s="18" t="s">
        <v>252</v>
      </c>
      <c r="E98" s="18" t="s">
        <v>253</v>
      </c>
      <c r="F98" s="14" t="s">
        <v>254</v>
      </c>
      <c r="G98" s="14" t="s">
        <v>255</v>
      </c>
      <c r="H98" s="5"/>
    </row>
    <row r="99" spans="1:8" ht="15.75" customHeight="1" x14ac:dyDescent="0.3">
      <c r="A99" s="6"/>
      <c r="B99" s="15"/>
      <c r="C99" s="16"/>
      <c r="D99" s="18" t="s">
        <v>256</v>
      </c>
      <c r="E99" s="18" t="s">
        <v>253</v>
      </c>
      <c r="F99" s="14" t="s">
        <v>257</v>
      </c>
      <c r="G99" s="19"/>
      <c r="H99" s="5"/>
    </row>
    <row r="100" spans="1:8" ht="15.75" customHeight="1" x14ac:dyDescent="0.3">
      <c r="A100" s="6"/>
      <c r="B100" s="15"/>
      <c r="C100" s="16"/>
      <c r="D100" s="18" t="s">
        <v>258</v>
      </c>
      <c r="E100" s="18" t="s">
        <v>253</v>
      </c>
      <c r="F100" s="14" t="s">
        <v>257</v>
      </c>
      <c r="G100" s="19"/>
      <c r="H100" s="5"/>
    </row>
    <row r="101" spans="1:8" ht="15.75" customHeight="1" x14ac:dyDescent="0.3">
      <c r="A101" s="6"/>
      <c r="B101" s="21">
        <f>HYPERLINK("https://wwwcfprd.doa.louisiana.gov/osp/lapac/ecat/dsp_LagovContractDetail.cfm?Contract=4400010458", 4400010458)</f>
        <v>4400010458</v>
      </c>
      <c r="C101" s="14" t="s">
        <v>236</v>
      </c>
      <c r="D101" s="18" t="s">
        <v>237</v>
      </c>
      <c r="E101" s="18" t="s">
        <v>238</v>
      </c>
      <c r="F101" s="14" t="s">
        <v>239</v>
      </c>
      <c r="G101" s="14" t="s">
        <v>240</v>
      </c>
      <c r="H101" s="5"/>
    </row>
    <row r="102" spans="1:8" ht="15.75" customHeight="1" x14ac:dyDescent="0.3">
      <c r="A102" s="6"/>
      <c r="B102" s="15"/>
      <c r="C102" s="14" t="s">
        <v>259</v>
      </c>
      <c r="D102" s="18" t="s">
        <v>260</v>
      </c>
      <c r="E102" s="18" t="s">
        <v>261</v>
      </c>
      <c r="F102" s="14">
        <v>9857322783</v>
      </c>
      <c r="G102" s="14">
        <v>9857322363</v>
      </c>
      <c r="H102" s="5"/>
    </row>
    <row r="103" spans="1:8" ht="15.75" customHeight="1" x14ac:dyDescent="0.3">
      <c r="A103" s="6"/>
      <c r="B103" s="15"/>
      <c r="C103" s="14"/>
      <c r="D103" s="18" t="s">
        <v>262</v>
      </c>
      <c r="E103" s="18" t="s">
        <v>263</v>
      </c>
      <c r="F103" s="14">
        <v>9857322783</v>
      </c>
      <c r="G103" s="14">
        <v>9857322363</v>
      </c>
      <c r="H103" s="5"/>
    </row>
    <row r="104" spans="1:8" ht="15.75" customHeight="1" x14ac:dyDescent="0.3">
      <c r="A104" s="6"/>
      <c r="B104" s="15"/>
      <c r="C104" s="14" t="s">
        <v>241</v>
      </c>
      <c r="D104" s="18" t="s">
        <v>242</v>
      </c>
      <c r="E104" s="18" t="s">
        <v>243</v>
      </c>
      <c r="F104" s="14" t="s">
        <v>244</v>
      </c>
      <c r="G104" s="14" t="s">
        <v>245</v>
      </c>
      <c r="H104" s="5"/>
    </row>
    <row r="105" spans="1:8" ht="15.75" customHeight="1" x14ac:dyDescent="0.3">
      <c r="A105" s="6"/>
      <c r="B105" s="15"/>
      <c r="C105" s="17" t="s">
        <v>124</v>
      </c>
      <c r="D105" s="18" t="s">
        <v>125</v>
      </c>
      <c r="E105" s="18" t="s">
        <v>126</v>
      </c>
      <c r="F105" s="14" t="s">
        <v>127</v>
      </c>
      <c r="G105" s="14" t="s">
        <v>128</v>
      </c>
      <c r="H105" s="5"/>
    </row>
    <row r="106" spans="1:8" ht="15.75" customHeight="1" x14ac:dyDescent="0.3">
      <c r="A106" s="6"/>
      <c r="B106" s="15"/>
      <c r="C106" s="16"/>
      <c r="D106" s="18" t="s">
        <v>129</v>
      </c>
      <c r="E106" s="18" t="s">
        <v>130</v>
      </c>
      <c r="F106" s="14" t="s">
        <v>127</v>
      </c>
      <c r="G106" s="14" t="s">
        <v>128</v>
      </c>
      <c r="H106" s="5"/>
    </row>
    <row r="107" spans="1:8" ht="15.75" customHeight="1" x14ac:dyDescent="0.3">
      <c r="A107" s="6"/>
      <c r="B107" s="15"/>
      <c r="C107" s="14" t="s">
        <v>264</v>
      </c>
      <c r="D107" s="18" t="s">
        <v>265</v>
      </c>
      <c r="E107" s="18" t="s">
        <v>266</v>
      </c>
      <c r="F107" s="14" t="s">
        <v>267</v>
      </c>
      <c r="G107" s="14" t="s">
        <v>268</v>
      </c>
      <c r="H107" s="5"/>
    </row>
    <row r="108" spans="1:8" ht="15.75" customHeight="1" x14ac:dyDescent="0.3">
      <c r="A108" s="6"/>
      <c r="B108" s="15"/>
      <c r="C108" s="14" t="s">
        <v>106</v>
      </c>
      <c r="D108" s="18" t="s">
        <v>107</v>
      </c>
      <c r="E108" s="18" t="s">
        <v>108</v>
      </c>
      <c r="F108" s="14" t="s">
        <v>109</v>
      </c>
      <c r="G108" s="14" t="s">
        <v>110</v>
      </c>
      <c r="H108" s="5"/>
    </row>
    <row r="109" spans="1:8" ht="15.75" customHeight="1" x14ac:dyDescent="0.3">
      <c r="A109" s="6"/>
      <c r="B109" s="15"/>
      <c r="C109" s="18" t="s">
        <v>46</v>
      </c>
      <c r="D109" s="18" t="s">
        <v>47</v>
      </c>
      <c r="E109" s="18" t="s">
        <v>48</v>
      </c>
      <c r="F109" s="14" t="s">
        <v>49</v>
      </c>
      <c r="G109" s="14" t="s">
        <v>50</v>
      </c>
      <c r="H109" s="5"/>
    </row>
    <row r="110" spans="1:8" ht="15.75" customHeight="1" x14ac:dyDescent="0.3">
      <c r="A110" s="6"/>
      <c r="B110" s="15"/>
      <c r="C110" s="18"/>
      <c r="D110" s="18" t="s">
        <v>51</v>
      </c>
      <c r="E110" s="18" t="s">
        <v>52</v>
      </c>
      <c r="F110" s="14">
        <v>5042104045</v>
      </c>
      <c r="G110" s="14">
        <v>5042679288</v>
      </c>
      <c r="H110" s="5"/>
    </row>
    <row r="111" spans="1:8" ht="15.75" customHeight="1" x14ac:dyDescent="0.3">
      <c r="A111" s="6"/>
      <c r="B111" s="15"/>
      <c r="C111" s="18"/>
      <c r="D111" s="18" t="s">
        <v>53</v>
      </c>
      <c r="E111" s="18" t="s">
        <v>54</v>
      </c>
      <c r="F111" s="14" t="s">
        <v>55</v>
      </c>
      <c r="G111" s="14" t="s">
        <v>56</v>
      </c>
      <c r="H111" s="5"/>
    </row>
    <row r="112" spans="1:8" ht="15.75" customHeight="1" x14ac:dyDescent="0.3">
      <c r="A112" s="6"/>
      <c r="B112" s="15"/>
      <c r="C112" s="18"/>
      <c r="D112" s="18" t="s">
        <v>57</v>
      </c>
      <c r="E112" s="18" t="s">
        <v>58</v>
      </c>
      <c r="F112" s="14" t="s">
        <v>59</v>
      </c>
      <c r="G112" s="14" t="s">
        <v>60</v>
      </c>
      <c r="H112" s="5"/>
    </row>
    <row r="113" spans="1:8" ht="15.75" customHeight="1" x14ac:dyDescent="0.3">
      <c r="A113" s="6"/>
      <c r="B113" s="15"/>
      <c r="C113" s="18" t="s">
        <v>178</v>
      </c>
      <c r="D113" s="17" t="s">
        <v>269</v>
      </c>
      <c r="E113" s="18" t="s">
        <v>180</v>
      </c>
      <c r="F113" s="14" t="s">
        <v>181</v>
      </c>
      <c r="G113" s="14" t="s">
        <v>182</v>
      </c>
      <c r="H113" s="5"/>
    </row>
    <row r="114" spans="1:8" ht="15.75" customHeight="1" x14ac:dyDescent="0.3">
      <c r="A114" s="6"/>
      <c r="B114" s="15"/>
      <c r="C114" s="16"/>
      <c r="D114" s="18" t="s">
        <v>183</v>
      </c>
      <c r="E114" s="18" t="s">
        <v>184</v>
      </c>
      <c r="F114" s="14" t="s">
        <v>181</v>
      </c>
      <c r="G114" s="14" t="s">
        <v>182</v>
      </c>
      <c r="H114" s="5"/>
    </row>
    <row r="115" spans="1:8" ht="15.75" customHeight="1" x14ac:dyDescent="0.3">
      <c r="A115" s="6"/>
      <c r="B115" s="15"/>
      <c r="C115" s="16"/>
      <c r="D115" s="18" t="s">
        <v>270</v>
      </c>
      <c r="E115" s="18" t="s">
        <v>180</v>
      </c>
      <c r="F115" s="14" t="s">
        <v>186</v>
      </c>
      <c r="G115" s="14" t="s">
        <v>182</v>
      </c>
      <c r="H115" s="5"/>
    </row>
    <row r="116" spans="1:8" ht="15.75" customHeight="1" x14ac:dyDescent="0.3">
      <c r="A116" s="6"/>
      <c r="B116" s="21">
        <f>HYPERLINK("https://wwwcfprd.doa.louisiana.gov/osp/lapac/ecat/dsp_LagovContractDetail.cfm?Contract=4400010578", 4400010578)</f>
        <v>4400010578</v>
      </c>
      <c r="C116" s="18" t="s">
        <v>271</v>
      </c>
      <c r="D116" s="17" t="s">
        <v>272</v>
      </c>
      <c r="E116" s="17" t="s">
        <v>273</v>
      </c>
      <c r="F116" s="14" t="s">
        <v>274</v>
      </c>
      <c r="G116" s="19"/>
      <c r="H116" s="5"/>
    </row>
    <row r="117" spans="1:8" ht="15.75" customHeight="1" x14ac:dyDescent="0.3">
      <c r="A117" s="6"/>
      <c r="B117" s="21">
        <f>HYPERLINK("https://wwwcfprd.doa.louisiana.gov/osp/lapac/ecat/dsp_LagovContractDetail.cfm?Contract=4400010633",4400010633)</f>
        <v>4400010633</v>
      </c>
      <c r="C117" s="18" t="s">
        <v>271</v>
      </c>
      <c r="D117" s="17" t="s">
        <v>272</v>
      </c>
      <c r="E117" s="17" t="s">
        <v>275</v>
      </c>
      <c r="F117" s="14" t="s">
        <v>276</v>
      </c>
      <c r="G117" s="19" t="s">
        <v>277</v>
      </c>
      <c r="H117" s="5"/>
    </row>
    <row r="118" spans="1:8" ht="15.75" customHeight="1" x14ac:dyDescent="0.3">
      <c r="A118" s="6"/>
      <c r="B118" s="21">
        <f>HYPERLINK("https://wwwcfprd.doa.louisiana.gov/osp/lapac/ecat/dsp_LagovContractDetail.cfm?Contract=4400010690", 4400010690)</f>
        <v>4400010690</v>
      </c>
      <c r="C118" s="17" t="s">
        <v>278</v>
      </c>
      <c r="D118" s="18" t="s">
        <v>279</v>
      </c>
      <c r="E118" s="18" t="s">
        <v>280</v>
      </c>
      <c r="F118" s="14" t="s">
        <v>281</v>
      </c>
      <c r="G118" s="14" t="s">
        <v>282</v>
      </c>
      <c r="H118" s="5"/>
    </row>
    <row r="119" spans="1:8" ht="15.75" customHeight="1" x14ac:dyDescent="0.3">
      <c r="A119" s="6"/>
      <c r="B119" s="15"/>
      <c r="C119" s="16"/>
      <c r="D119" s="18" t="s">
        <v>283</v>
      </c>
      <c r="E119" s="18" t="s">
        <v>284</v>
      </c>
      <c r="F119" s="14" t="s">
        <v>281</v>
      </c>
      <c r="G119" s="14" t="s">
        <v>285</v>
      </c>
      <c r="H119" s="5"/>
    </row>
    <row r="120" spans="1:8" ht="15.75" customHeight="1" x14ac:dyDescent="0.3">
      <c r="A120" s="6"/>
      <c r="B120" s="15"/>
      <c r="C120" s="16"/>
      <c r="D120" s="18" t="s">
        <v>286</v>
      </c>
      <c r="E120" s="18" t="s">
        <v>287</v>
      </c>
      <c r="F120" s="14" t="s">
        <v>288</v>
      </c>
      <c r="G120" s="14" t="s">
        <v>289</v>
      </c>
      <c r="H120" s="5"/>
    </row>
    <row r="121" spans="1:8" ht="15.75" customHeight="1" x14ac:dyDescent="0.3">
      <c r="A121" s="6"/>
      <c r="B121" s="15"/>
      <c r="C121" s="16"/>
      <c r="D121" s="18" t="s">
        <v>279</v>
      </c>
      <c r="E121" s="18" t="s">
        <v>290</v>
      </c>
      <c r="F121" s="14" t="s">
        <v>288</v>
      </c>
      <c r="G121" s="14" t="s">
        <v>289</v>
      </c>
      <c r="H121" s="5"/>
    </row>
    <row r="122" spans="1:8" ht="15.75" customHeight="1" x14ac:dyDescent="0.3">
      <c r="A122" s="6"/>
      <c r="B122" s="21">
        <f>HYPERLINK("https://wwwcfprd.doa.louisiana.gov/osp/lapac/ecat/dsp_LagovContractDetail.cfm?Contract=4400011174",4400011174)</f>
        <v>4400011174</v>
      </c>
      <c r="C122" s="14" t="s">
        <v>222</v>
      </c>
      <c r="D122" s="18" t="s">
        <v>223</v>
      </c>
      <c r="E122" s="18" t="s">
        <v>224</v>
      </c>
      <c r="F122" s="14">
        <v>5047331152</v>
      </c>
      <c r="G122" s="14">
        <v>5047332218</v>
      </c>
      <c r="H122" s="5"/>
    </row>
    <row r="123" spans="1:8" ht="15.75" customHeight="1" x14ac:dyDescent="0.3">
      <c r="A123" s="6"/>
      <c r="B123" s="15"/>
      <c r="C123" s="14"/>
      <c r="D123" s="17" t="s">
        <v>291</v>
      </c>
      <c r="E123" s="18" t="s">
        <v>292</v>
      </c>
      <c r="F123" s="14" t="s">
        <v>293</v>
      </c>
      <c r="G123" s="14" t="s">
        <v>294</v>
      </c>
      <c r="H123" s="5"/>
    </row>
    <row r="124" spans="1:8" ht="15.75" customHeight="1" x14ac:dyDescent="0.3">
      <c r="A124" s="6"/>
      <c r="B124" s="21">
        <f>HYPERLINK("https://wwwcfprd.doa.louisiana.gov/osp/lapac/ecat/dsp_LagovContractDetail.cfm?Contract=4400011293", 4400011293)</f>
        <v>4400011293</v>
      </c>
      <c r="C124" s="18" t="s">
        <v>295</v>
      </c>
      <c r="D124" s="18" t="s">
        <v>296</v>
      </c>
      <c r="E124" s="18" t="s">
        <v>297</v>
      </c>
      <c r="F124" s="14" t="s">
        <v>298</v>
      </c>
      <c r="G124" s="19"/>
      <c r="H124" s="5"/>
    </row>
    <row r="125" spans="1:8" ht="15.75" customHeight="1" x14ac:dyDescent="0.3">
      <c r="A125" s="6"/>
      <c r="B125" s="21">
        <f>HYPERLINK("https://wwwcfprd.doa.louisiana.gov/osp/lapac/ecat/dsp_LagovContractDetail.cfm?Contract=4400011378",4400011378)</f>
        <v>4400011378</v>
      </c>
      <c r="C125" s="18" t="s">
        <v>299</v>
      </c>
      <c r="D125" s="18" t="s">
        <v>300</v>
      </c>
      <c r="E125" s="18" t="s">
        <v>301</v>
      </c>
      <c r="F125" s="14" t="s">
        <v>302</v>
      </c>
      <c r="G125" s="14" t="s">
        <v>303</v>
      </c>
      <c r="H125" s="5"/>
    </row>
    <row r="126" spans="1:8" ht="15.75" customHeight="1" x14ac:dyDescent="0.3">
      <c r="A126" s="6"/>
      <c r="B126" s="15"/>
      <c r="C126" s="16"/>
      <c r="D126" s="18" t="s">
        <v>304</v>
      </c>
      <c r="E126" s="18" t="s">
        <v>305</v>
      </c>
      <c r="F126" s="14" t="s">
        <v>306</v>
      </c>
      <c r="G126" s="14" t="s">
        <v>303</v>
      </c>
      <c r="H126" s="5"/>
    </row>
    <row r="127" spans="1:8" ht="15.75" customHeight="1" x14ac:dyDescent="0.3">
      <c r="A127" s="6"/>
      <c r="B127" s="21">
        <f>HYPERLINK("https://wwwcfprd.doa.louisiana.gov/osp/lapac/ecat/dsp_LagovContractDetail.cfm?Contract=4400011401", 4400011401)</f>
        <v>4400011401</v>
      </c>
      <c r="C127" s="18" t="s">
        <v>299</v>
      </c>
      <c r="D127" s="18" t="s">
        <v>300</v>
      </c>
      <c r="E127" s="18" t="s">
        <v>301</v>
      </c>
      <c r="F127" s="14" t="s">
        <v>302</v>
      </c>
      <c r="G127" s="14" t="s">
        <v>303</v>
      </c>
      <c r="H127" s="5"/>
    </row>
    <row r="128" spans="1:8" ht="15.75" customHeight="1" x14ac:dyDescent="0.3">
      <c r="A128" s="6"/>
      <c r="B128" s="15"/>
      <c r="C128" s="16"/>
      <c r="D128" s="18" t="s">
        <v>304</v>
      </c>
      <c r="E128" s="18" t="s">
        <v>305</v>
      </c>
      <c r="F128" s="14" t="s">
        <v>306</v>
      </c>
      <c r="G128" s="14" t="s">
        <v>303</v>
      </c>
      <c r="H128" s="5"/>
    </row>
    <row r="129" spans="1:8" ht="15.75" customHeight="1" x14ac:dyDescent="0.3">
      <c r="A129" s="6"/>
      <c r="B129" s="21">
        <f>HYPERLINK("https://wwwcfprd.doa.louisiana.gov/osp/lapac/ecat/dsp_LagovContractDetail.cfm?Contract=4400011463", 4400011463)</f>
        <v>4400011463</v>
      </c>
      <c r="C129" s="17" t="s">
        <v>307</v>
      </c>
      <c r="D129" s="18" t="s">
        <v>132</v>
      </c>
      <c r="E129" s="18" t="s">
        <v>133</v>
      </c>
      <c r="F129" s="14" t="s">
        <v>134</v>
      </c>
      <c r="G129" s="14" t="s">
        <v>135</v>
      </c>
      <c r="H129" s="5"/>
    </row>
    <row r="130" spans="1:8" ht="15.75" customHeight="1" x14ac:dyDescent="0.3">
      <c r="A130" s="6"/>
      <c r="B130" s="15"/>
      <c r="C130" s="16"/>
      <c r="D130" s="18" t="s">
        <v>136</v>
      </c>
      <c r="E130" s="18" t="s">
        <v>137</v>
      </c>
      <c r="F130" s="14" t="s">
        <v>138</v>
      </c>
      <c r="G130" s="14" t="s">
        <v>135</v>
      </c>
      <c r="H130" s="5"/>
    </row>
    <row r="131" spans="1:8" ht="15.75" customHeight="1" x14ac:dyDescent="0.3">
      <c r="A131" s="6"/>
      <c r="B131" s="15"/>
      <c r="C131" s="16"/>
      <c r="D131" s="18" t="s">
        <v>139</v>
      </c>
      <c r="E131" s="18" t="s">
        <v>140</v>
      </c>
      <c r="F131" s="19">
        <v>5049154873</v>
      </c>
      <c r="G131" s="14">
        <v>5047294159</v>
      </c>
      <c r="H131" s="5"/>
    </row>
    <row r="132" spans="1:8" ht="15.75" customHeight="1" x14ac:dyDescent="0.3">
      <c r="A132" s="6"/>
      <c r="B132" s="15"/>
      <c r="C132" s="14" t="s">
        <v>308</v>
      </c>
      <c r="D132" s="18" t="s">
        <v>309</v>
      </c>
      <c r="E132" s="18" t="s">
        <v>310</v>
      </c>
      <c r="F132" s="14" t="s">
        <v>311</v>
      </c>
      <c r="G132" s="14" t="s">
        <v>312</v>
      </c>
      <c r="H132" s="5"/>
    </row>
    <row r="133" spans="1:8" ht="15.75" customHeight="1" x14ac:dyDescent="0.3">
      <c r="A133" s="6"/>
      <c r="B133" s="15"/>
      <c r="C133" s="14" t="s">
        <v>313</v>
      </c>
      <c r="D133" s="16"/>
      <c r="E133" s="16"/>
      <c r="F133" s="19"/>
      <c r="G133" s="19"/>
      <c r="H133" s="5"/>
    </row>
    <row r="134" spans="1:8" ht="15.75" customHeight="1" x14ac:dyDescent="0.3">
      <c r="A134" s="6"/>
      <c r="B134" s="15"/>
      <c r="C134" s="14" t="s">
        <v>314</v>
      </c>
      <c r="D134" s="18" t="s">
        <v>315</v>
      </c>
      <c r="E134" s="18" t="s">
        <v>316</v>
      </c>
      <c r="F134" s="14">
        <v>3374398308</v>
      </c>
      <c r="G134" s="14">
        <v>3374394365</v>
      </c>
      <c r="H134" s="5"/>
    </row>
    <row r="135" spans="1:8" ht="15.75" customHeight="1" x14ac:dyDescent="0.3">
      <c r="A135" s="6"/>
      <c r="B135" s="15"/>
      <c r="C135" s="14" t="s">
        <v>259</v>
      </c>
      <c r="D135" s="18" t="s">
        <v>260</v>
      </c>
      <c r="E135" s="18" t="s">
        <v>261</v>
      </c>
      <c r="F135" s="14">
        <v>9857322783</v>
      </c>
      <c r="G135" s="14">
        <v>9857322363</v>
      </c>
      <c r="H135" s="5"/>
    </row>
    <row r="136" spans="1:8" ht="15.75" customHeight="1" x14ac:dyDescent="0.3">
      <c r="A136" s="6"/>
      <c r="B136" s="15"/>
      <c r="C136" s="14"/>
      <c r="D136" s="18" t="s">
        <v>262</v>
      </c>
      <c r="E136" s="18" t="s">
        <v>263</v>
      </c>
      <c r="F136" s="14">
        <v>9857322783</v>
      </c>
      <c r="G136" s="14">
        <v>9857322363</v>
      </c>
      <c r="H136" s="5"/>
    </row>
    <row r="137" spans="1:8" ht="15.75" customHeight="1" x14ac:dyDescent="0.3">
      <c r="A137" s="6"/>
      <c r="B137" s="15"/>
      <c r="C137" s="14" t="s">
        <v>317</v>
      </c>
      <c r="D137" s="18" t="s">
        <v>318</v>
      </c>
      <c r="E137" s="18" t="s">
        <v>319</v>
      </c>
      <c r="F137" s="14" t="s">
        <v>320</v>
      </c>
      <c r="G137" s="19"/>
      <c r="H137" s="5"/>
    </row>
    <row r="138" spans="1:8" ht="15.75" customHeight="1" x14ac:dyDescent="0.3">
      <c r="A138" s="6"/>
      <c r="B138" s="15"/>
      <c r="C138" s="14"/>
      <c r="D138" s="18" t="s">
        <v>321</v>
      </c>
      <c r="E138" s="18" t="s">
        <v>322</v>
      </c>
      <c r="F138" s="14" t="s">
        <v>323</v>
      </c>
      <c r="G138" s="14" t="s">
        <v>324</v>
      </c>
      <c r="H138" s="5"/>
    </row>
    <row r="139" spans="1:8" ht="15.75" customHeight="1" x14ac:dyDescent="0.3">
      <c r="A139" s="6"/>
      <c r="B139" s="15"/>
      <c r="C139" s="14" t="s">
        <v>325</v>
      </c>
      <c r="D139" s="18" t="s">
        <v>326</v>
      </c>
      <c r="E139" s="18" t="s">
        <v>327</v>
      </c>
      <c r="F139" s="14">
        <v>9858517600</v>
      </c>
      <c r="G139" s="14">
        <v>9858512331</v>
      </c>
      <c r="H139" s="5"/>
    </row>
    <row r="140" spans="1:8" ht="15.75" customHeight="1" x14ac:dyDescent="0.3">
      <c r="A140" s="6"/>
      <c r="B140" s="15"/>
      <c r="C140" s="14" t="s">
        <v>328</v>
      </c>
      <c r="D140" s="18" t="s">
        <v>329</v>
      </c>
      <c r="E140" s="18" t="s">
        <v>330</v>
      </c>
      <c r="F140" s="14" t="s">
        <v>331</v>
      </c>
      <c r="G140" s="14" t="s">
        <v>332</v>
      </c>
      <c r="H140" s="5"/>
    </row>
    <row r="141" spans="1:8" ht="15.75" customHeight="1" x14ac:dyDescent="0.3">
      <c r="A141" s="6"/>
      <c r="B141" s="15"/>
      <c r="C141" s="14"/>
      <c r="D141" s="18" t="s">
        <v>333</v>
      </c>
      <c r="E141" s="18" t="s">
        <v>334</v>
      </c>
      <c r="F141" s="14" t="s">
        <v>335</v>
      </c>
      <c r="G141" s="14" t="s">
        <v>336</v>
      </c>
      <c r="H141" s="5"/>
    </row>
    <row r="142" spans="1:8" ht="15.75" customHeight="1" x14ac:dyDescent="0.3">
      <c r="A142" s="6"/>
      <c r="B142" s="15"/>
      <c r="C142" s="14" t="s">
        <v>246</v>
      </c>
      <c r="D142" s="18" t="s">
        <v>247</v>
      </c>
      <c r="E142" s="18" t="s">
        <v>248</v>
      </c>
      <c r="F142" s="14" t="s">
        <v>249</v>
      </c>
      <c r="G142" s="14" t="s">
        <v>250</v>
      </c>
      <c r="H142" s="5"/>
    </row>
    <row r="143" spans="1:8" ht="15.75" customHeight="1" x14ac:dyDescent="0.3">
      <c r="A143" s="6"/>
      <c r="B143" s="15"/>
      <c r="C143" s="14" t="s">
        <v>264</v>
      </c>
      <c r="D143" s="18" t="s">
        <v>265</v>
      </c>
      <c r="E143" s="18" t="s">
        <v>266</v>
      </c>
      <c r="F143" s="14" t="s">
        <v>267</v>
      </c>
      <c r="G143" s="14" t="s">
        <v>268</v>
      </c>
      <c r="H143" s="5"/>
    </row>
    <row r="144" spans="1:8" ht="15.75" customHeight="1" x14ac:dyDescent="0.3">
      <c r="A144" s="6"/>
      <c r="B144" s="15"/>
      <c r="C144" s="18" t="s">
        <v>178</v>
      </c>
      <c r="D144" s="18" t="s">
        <v>179</v>
      </c>
      <c r="E144" s="18" t="s">
        <v>180</v>
      </c>
      <c r="F144" s="14" t="s">
        <v>181</v>
      </c>
      <c r="G144" s="14" t="s">
        <v>182</v>
      </c>
      <c r="H144" s="5"/>
    </row>
    <row r="145" spans="1:8" ht="15.75" customHeight="1" x14ac:dyDescent="0.3">
      <c r="A145" s="6"/>
      <c r="B145" s="15"/>
      <c r="C145" s="16"/>
      <c r="D145" s="18" t="s">
        <v>183</v>
      </c>
      <c r="E145" s="18" t="s">
        <v>184</v>
      </c>
      <c r="F145" s="14" t="s">
        <v>181</v>
      </c>
      <c r="G145" s="14" t="s">
        <v>182</v>
      </c>
      <c r="H145" s="5"/>
    </row>
    <row r="146" spans="1:8" ht="15.75" customHeight="1" x14ac:dyDescent="0.3">
      <c r="A146" s="6"/>
      <c r="B146" s="15"/>
      <c r="C146" s="16"/>
      <c r="D146" s="17" t="s">
        <v>185</v>
      </c>
      <c r="E146" s="18" t="s">
        <v>180</v>
      </c>
      <c r="F146" s="14" t="s">
        <v>186</v>
      </c>
      <c r="G146" s="14" t="s">
        <v>182</v>
      </c>
      <c r="H146" s="5"/>
    </row>
    <row r="147" spans="1:8" ht="15.75" customHeight="1" x14ac:dyDescent="0.3">
      <c r="A147" s="6"/>
      <c r="B147" s="21">
        <f>HYPERLINK("https://wwwcfprd.doa.louisiana.gov/osp/lapac/ecat/dsp_LagovContractDetail.cfm?Contract=4400014370",4400014370 )</f>
        <v>4400014370</v>
      </c>
      <c r="C147" s="14" t="s">
        <v>155</v>
      </c>
      <c r="D147" s="17" t="s">
        <v>337</v>
      </c>
      <c r="E147" s="18" t="s">
        <v>338</v>
      </c>
      <c r="F147" s="14" t="s">
        <v>339</v>
      </c>
      <c r="G147" s="14" t="s">
        <v>340</v>
      </c>
      <c r="H147" s="5"/>
    </row>
    <row r="148" spans="1:8" ht="15.75" customHeight="1" x14ac:dyDescent="0.3">
      <c r="A148" s="6"/>
      <c r="B148" s="15"/>
      <c r="C148" s="14"/>
      <c r="D148" s="18" t="s">
        <v>175</v>
      </c>
      <c r="E148" s="18" t="s">
        <v>341</v>
      </c>
      <c r="F148" s="14" t="s">
        <v>177</v>
      </c>
      <c r="G148" s="14" t="s">
        <v>342</v>
      </c>
      <c r="H148" s="5"/>
    </row>
    <row r="149" spans="1:8" ht="15.75" customHeight="1" x14ac:dyDescent="0.3">
      <c r="A149" s="6"/>
      <c r="B149" s="15"/>
      <c r="C149" s="16"/>
      <c r="D149" s="18" t="s">
        <v>343</v>
      </c>
      <c r="E149" s="18" t="s">
        <v>344</v>
      </c>
      <c r="F149" s="14" t="s">
        <v>345</v>
      </c>
      <c r="G149" s="14" t="s">
        <v>346</v>
      </c>
      <c r="H149" s="5"/>
    </row>
    <row r="150" spans="1:8" ht="15.75" customHeight="1" x14ac:dyDescent="0.3">
      <c r="A150" s="6"/>
      <c r="B150" s="15"/>
      <c r="C150" s="16"/>
      <c r="D150" s="18" t="s">
        <v>347</v>
      </c>
      <c r="E150" s="18" t="s">
        <v>348</v>
      </c>
      <c r="F150" s="14">
        <v>7139346466</v>
      </c>
      <c r="G150" s="14">
        <v>7139346272</v>
      </c>
      <c r="H150" s="5"/>
    </row>
    <row r="151" spans="1:8" ht="15.75" customHeight="1" x14ac:dyDescent="0.3">
      <c r="A151" s="6"/>
      <c r="B151" s="15"/>
      <c r="C151" s="16"/>
      <c r="D151" s="18" t="s">
        <v>349</v>
      </c>
      <c r="E151" s="18" t="s">
        <v>350</v>
      </c>
      <c r="F151" s="14">
        <v>2252743685</v>
      </c>
      <c r="G151" s="14">
        <v>2252743669</v>
      </c>
      <c r="H151" s="5"/>
    </row>
    <row r="152" spans="1:8" ht="15.75" customHeight="1" x14ac:dyDescent="0.3">
      <c r="A152" s="6"/>
      <c r="B152" s="15"/>
      <c r="C152" s="16"/>
      <c r="D152" s="18" t="s">
        <v>351</v>
      </c>
      <c r="E152" s="18" t="s">
        <v>352</v>
      </c>
      <c r="F152" s="14" t="s">
        <v>353</v>
      </c>
      <c r="G152" s="14" t="s">
        <v>354</v>
      </c>
      <c r="H152" s="5"/>
    </row>
    <row r="153" spans="1:8" ht="15.75" customHeight="1" x14ac:dyDescent="0.3">
      <c r="A153" s="6"/>
      <c r="B153" s="15"/>
      <c r="C153" s="16"/>
      <c r="D153" s="18" t="s">
        <v>355</v>
      </c>
      <c r="E153" s="18" t="s">
        <v>356</v>
      </c>
      <c r="F153" s="14">
        <v>4028986200</v>
      </c>
      <c r="G153" s="19">
        <v>4028986204</v>
      </c>
      <c r="H153" s="5"/>
    </row>
    <row r="154" spans="1:8" ht="15.75" customHeight="1" x14ac:dyDescent="0.3">
      <c r="A154" s="6"/>
      <c r="B154" s="21">
        <f>HYPERLINK("https://wwwcfprd.doa.louisiana.gov/osp/lapac/ecat/dsp_LagovContractDetail.cfm?Contract=4400014371", 4400014371)</f>
        <v>4400014371</v>
      </c>
      <c r="C154" s="14" t="s">
        <v>357</v>
      </c>
      <c r="D154" s="18" t="s">
        <v>136</v>
      </c>
      <c r="E154" s="18" t="s">
        <v>358</v>
      </c>
      <c r="F154" s="14" t="s">
        <v>359</v>
      </c>
      <c r="G154" s="14" t="s">
        <v>360</v>
      </c>
      <c r="H154" s="5"/>
    </row>
    <row r="155" spans="1:8" ht="15.75" customHeight="1" x14ac:dyDescent="0.3">
      <c r="A155" s="6"/>
      <c r="B155" s="21">
        <f>HYPERLINK("https://wwwcfprd.doa.louisiana.gov/osp/lapac/ecat/dsp_LagovContractDetail.cfm?Contract=4400014465",4400014465)</f>
        <v>4400014465</v>
      </c>
      <c r="C155" s="14" t="s">
        <v>361</v>
      </c>
      <c r="D155" s="18" t="s">
        <v>89</v>
      </c>
      <c r="E155" s="18" t="s">
        <v>90</v>
      </c>
      <c r="F155" s="14" t="s">
        <v>83</v>
      </c>
      <c r="G155" s="14" t="s">
        <v>84</v>
      </c>
      <c r="H155" s="5"/>
    </row>
    <row r="156" spans="1:8" ht="15.75" customHeight="1" x14ac:dyDescent="0.3">
      <c r="A156" s="6"/>
      <c r="B156" s="11">
        <f>HYPERLINK("https://wwwcfprd.doa.louisiana.gov/osp/lapac/ecat/dsp_LagovContractDetail.cfm?Contract=4400014466",4400014466)</f>
        <v>4400014466</v>
      </c>
      <c r="C156" s="14" t="s">
        <v>361</v>
      </c>
      <c r="D156" s="18" t="s">
        <v>89</v>
      </c>
      <c r="E156" s="18" t="s">
        <v>90</v>
      </c>
      <c r="F156" s="14" t="s">
        <v>83</v>
      </c>
      <c r="G156" s="14" t="s">
        <v>84</v>
      </c>
      <c r="H156" s="5"/>
    </row>
    <row r="157" spans="1:8" ht="15.75" customHeight="1" x14ac:dyDescent="0.3">
      <c r="A157" s="6"/>
      <c r="B157" s="11">
        <f>HYPERLINK("https://wwwcfprd.doa.louisiana.gov/osp/lapac/ecat/dsp_LagovContractDetail.cfm?Contract=4400014468",4400014468)</f>
        <v>4400014468</v>
      </c>
      <c r="C157" s="14" t="s">
        <v>361</v>
      </c>
      <c r="D157" s="18" t="s">
        <v>89</v>
      </c>
      <c r="E157" s="18" t="s">
        <v>90</v>
      </c>
      <c r="F157" s="14" t="s">
        <v>83</v>
      </c>
      <c r="G157" s="14" t="s">
        <v>84</v>
      </c>
      <c r="H157" s="5"/>
    </row>
    <row r="158" spans="1:8" ht="15.75" customHeight="1" x14ac:dyDescent="0.3">
      <c r="A158" s="6"/>
      <c r="B158" s="11">
        <f>HYPERLINK("https://wwwcfprd.doa.louisiana.gov/osp/lapac/ecat/dsp_LagovContractDetail.cfm?Contract=4400014469",4400014469)</f>
        <v>4400014469</v>
      </c>
      <c r="C158" s="14" t="s">
        <v>361</v>
      </c>
      <c r="D158" s="18" t="s">
        <v>89</v>
      </c>
      <c r="E158" s="18" t="s">
        <v>90</v>
      </c>
      <c r="F158" s="14" t="s">
        <v>83</v>
      </c>
      <c r="G158" s="14" t="s">
        <v>84</v>
      </c>
      <c r="H158" s="5"/>
    </row>
    <row r="159" spans="1:8" ht="15.75" customHeight="1" x14ac:dyDescent="0.3">
      <c r="A159" s="6"/>
      <c r="B159" s="21">
        <f>HYPERLINK("https://wwwcfprd.doa.louisiana.gov/osp/lapac/ecat/dsp_LagovContractDetail.cfm?Contract=4400014481", 4400014481 )</f>
        <v>4400014481</v>
      </c>
      <c r="C159" s="14" t="s">
        <v>361</v>
      </c>
      <c r="D159" s="18" t="s">
        <v>89</v>
      </c>
      <c r="E159" s="18" t="s">
        <v>90</v>
      </c>
      <c r="F159" s="14" t="s">
        <v>83</v>
      </c>
      <c r="G159" s="14" t="s">
        <v>84</v>
      </c>
      <c r="H159" s="5"/>
    </row>
    <row r="160" spans="1:8" ht="15.75" customHeight="1" x14ac:dyDescent="0.3">
      <c r="A160" s="6"/>
      <c r="B160" s="21">
        <f>HYPERLINK("https://wwwcfprd.doa.louisiana.gov/osp/lapac/ecat/dsp_LagovContractDetail.cfm?Contract=4400014483", 4400014483)</f>
        <v>4400014483</v>
      </c>
      <c r="C160" s="14" t="s">
        <v>361</v>
      </c>
      <c r="D160" s="18" t="s">
        <v>89</v>
      </c>
      <c r="E160" s="18" t="s">
        <v>90</v>
      </c>
      <c r="F160" s="14" t="s">
        <v>83</v>
      </c>
      <c r="G160" s="14" t="s">
        <v>84</v>
      </c>
      <c r="H160" s="5"/>
    </row>
    <row r="161" spans="1:8" ht="15.75" customHeight="1" x14ac:dyDescent="0.3">
      <c r="A161" s="6"/>
      <c r="B161" s="21">
        <f>HYPERLINK("https://wwwcfprd.doa.louisiana.gov/osp/lapac/ecat/dsp_LagovContractDetail.cfm?Contract=4400014484", 4400014484)</f>
        <v>4400014484</v>
      </c>
      <c r="C161" s="14" t="s">
        <v>361</v>
      </c>
      <c r="D161" s="18" t="s">
        <v>89</v>
      </c>
      <c r="E161" s="18" t="s">
        <v>90</v>
      </c>
      <c r="F161" s="14" t="s">
        <v>83</v>
      </c>
      <c r="G161" s="14" t="s">
        <v>84</v>
      </c>
      <c r="H161" s="5"/>
    </row>
    <row r="162" spans="1:8" ht="15.75" customHeight="1" x14ac:dyDescent="0.3">
      <c r="A162" s="6"/>
      <c r="B162" s="21">
        <f>HYPERLINK("https://wwwcfprd.doa.louisiana.gov/osp/lapac/ecat/dsp_LagovContractDetail.cfm?Contract=4400014485", 4400014485)</f>
        <v>4400014485</v>
      </c>
      <c r="C162" s="14" t="s">
        <v>361</v>
      </c>
      <c r="D162" s="18" t="s">
        <v>89</v>
      </c>
      <c r="E162" s="18" t="s">
        <v>90</v>
      </c>
      <c r="F162" s="14" t="s">
        <v>83</v>
      </c>
      <c r="G162" s="14" t="s">
        <v>84</v>
      </c>
      <c r="H162" s="5"/>
    </row>
    <row r="163" spans="1:8" ht="15.75" customHeight="1" x14ac:dyDescent="0.3">
      <c r="A163" s="6"/>
      <c r="B163" s="21">
        <f>HYPERLINK("https://wwwcfprd.doa.louisiana.gov/osp/lapac/ecat/dsp_LagovContractDetail.cfm?Contract=4400014486", 4400014486)</f>
        <v>4400014486</v>
      </c>
      <c r="C163" s="14" t="s">
        <v>361</v>
      </c>
      <c r="D163" s="18" t="s">
        <v>89</v>
      </c>
      <c r="E163" s="18" t="s">
        <v>90</v>
      </c>
      <c r="F163" s="14" t="s">
        <v>83</v>
      </c>
      <c r="G163" s="14" t="s">
        <v>84</v>
      </c>
      <c r="H163" s="5"/>
    </row>
    <row r="164" spans="1:8" ht="15.75" customHeight="1" x14ac:dyDescent="0.3">
      <c r="A164" s="6"/>
      <c r="B164" s="21">
        <f>HYPERLINK("https://wwwcfprd.doa.louisiana.gov/osp/lapac/ecat/dsp_LagovContractDetail.cfm?Contract=4400014487", 4400014487)</f>
        <v>4400014487</v>
      </c>
      <c r="C164" s="14" t="s">
        <v>361</v>
      </c>
      <c r="D164" s="18" t="s">
        <v>89</v>
      </c>
      <c r="E164" s="18" t="s">
        <v>90</v>
      </c>
      <c r="F164" s="14" t="s">
        <v>83</v>
      </c>
      <c r="G164" s="14" t="s">
        <v>84</v>
      </c>
      <c r="H164" s="5"/>
    </row>
    <row r="165" spans="1:8" ht="15.75" customHeight="1" x14ac:dyDescent="0.3">
      <c r="A165" s="6"/>
      <c r="B165" s="21">
        <f>HYPERLINK("https://wwwcfprd.doa.louisiana.gov/osp/lapac/ecat/dsp_LagovContractDetail.cfm?Contract=4400014489", 4400014489)</f>
        <v>4400014489</v>
      </c>
      <c r="C165" s="14" t="s">
        <v>361</v>
      </c>
      <c r="D165" s="18" t="s">
        <v>89</v>
      </c>
      <c r="E165" s="18" t="s">
        <v>90</v>
      </c>
      <c r="F165" s="14" t="s">
        <v>83</v>
      </c>
      <c r="G165" s="14" t="s">
        <v>84</v>
      </c>
      <c r="H165" s="5"/>
    </row>
    <row r="166" spans="1:8" ht="15.75" customHeight="1" x14ac:dyDescent="0.3">
      <c r="A166" s="6"/>
      <c r="B166" s="21">
        <f>HYPERLINK("https://wwwcfprd.doa.louisiana.gov/osp/lapac/ecat/dsp_LagovContractDetail.cfm?Contract=4400014491",4400014491)</f>
        <v>4400014491</v>
      </c>
      <c r="C166" s="14" t="s">
        <v>361</v>
      </c>
      <c r="D166" s="18" t="s">
        <v>89</v>
      </c>
      <c r="E166" s="18" t="s">
        <v>90</v>
      </c>
      <c r="F166" s="14" t="s">
        <v>83</v>
      </c>
      <c r="G166" s="14" t="s">
        <v>84</v>
      </c>
      <c r="H166" s="5"/>
    </row>
    <row r="167" spans="1:8" ht="15.75" customHeight="1" x14ac:dyDescent="0.3">
      <c r="A167" s="6"/>
      <c r="B167" s="21">
        <f>HYPERLINK("https://wwwcfprd.doa.louisiana.gov/osp/lapac/ecat/dsp_LagovContractDetail.cfm?Contract=4400014492",4400014492)</f>
        <v>4400014492</v>
      </c>
      <c r="C167" s="14" t="s">
        <v>361</v>
      </c>
      <c r="D167" s="18" t="s">
        <v>89</v>
      </c>
      <c r="E167" s="18" t="s">
        <v>90</v>
      </c>
      <c r="F167" s="14" t="s">
        <v>83</v>
      </c>
      <c r="G167" s="14" t="s">
        <v>84</v>
      </c>
      <c r="H167" s="5"/>
    </row>
    <row r="168" spans="1:8" ht="15.75" customHeight="1" x14ac:dyDescent="0.3">
      <c r="A168" s="6"/>
      <c r="B168" s="21">
        <f>HYPERLINK("https://wwwcfprd.doa.louisiana.gov/osp/lapac/ecat/dsp_LagovContractDetail.cfm?Contract=4400014493",4400014493)</f>
        <v>4400014493</v>
      </c>
      <c r="C168" s="14" t="s">
        <v>361</v>
      </c>
      <c r="D168" s="18" t="s">
        <v>89</v>
      </c>
      <c r="E168" s="18" t="s">
        <v>90</v>
      </c>
      <c r="F168" s="14" t="s">
        <v>83</v>
      </c>
      <c r="G168" s="14" t="s">
        <v>84</v>
      </c>
      <c r="H168" s="5"/>
    </row>
    <row r="169" spans="1:8" ht="15.75" customHeight="1" x14ac:dyDescent="0.3">
      <c r="A169" s="6"/>
      <c r="B169" s="15"/>
      <c r="C169" s="16"/>
      <c r="D169" s="16"/>
      <c r="E169" s="16"/>
      <c r="F169" s="19"/>
      <c r="G169" s="19"/>
      <c r="H169" s="5"/>
    </row>
    <row r="170" spans="1:8" ht="15.75" customHeight="1" x14ac:dyDescent="0.3">
      <c r="A170" s="10" t="s">
        <v>362</v>
      </c>
      <c r="B170" s="21">
        <f>HYPERLINK("https://wwwcfprd.doa.louisiana.gov/osp/lapac/ecat/dsp_LagovContractDetail.cfm?Contract=4400008375",4400008375)</f>
        <v>4400008375</v>
      </c>
      <c r="C170" s="14" t="s">
        <v>363</v>
      </c>
      <c r="D170" s="18" t="s">
        <v>364</v>
      </c>
      <c r="E170" s="18" t="s">
        <v>365</v>
      </c>
      <c r="F170" s="14" t="s">
        <v>366</v>
      </c>
      <c r="G170" s="14" t="s">
        <v>367</v>
      </c>
      <c r="H170" s="5"/>
    </row>
    <row r="171" spans="1:8" ht="15.75" customHeight="1" x14ac:dyDescent="0.3">
      <c r="A171" s="6"/>
      <c r="B171" s="21">
        <f>HYPERLINK("https://wwwcfprd.doa.louisiana.gov/osp/lapac/ecat/dsp_LagovContractDetail.cfm?Contract=4400013329",4400013329)</f>
        <v>4400013329</v>
      </c>
      <c r="C171" s="18" t="s">
        <v>46</v>
      </c>
      <c r="D171" s="18" t="s">
        <v>47</v>
      </c>
      <c r="E171" s="18" t="s">
        <v>48</v>
      </c>
      <c r="F171" s="14" t="s">
        <v>49</v>
      </c>
      <c r="G171" s="14" t="s">
        <v>50</v>
      </c>
      <c r="H171" s="5"/>
    </row>
    <row r="172" spans="1:8" ht="15.75" customHeight="1" x14ac:dyDescent="0.3">
      <c r="A172" s="6"/>
      <c r="B172" s="15"/>
      <c r="C172" s="18"/>
      <c r="D172" s="18" t="s">
        <v>51</v>
      </c>
      <c r="E172" s="18" t="s">
        <v>52</v>
      </c>
      <c r="F172" s="14">
        <v>5042104045</v>
      </c>
      <c r="G172" s="14">
        <v>5042679288</v>
      </c>
      <c r="H172" s="5"/>
    </row>
    <row r="173" spans="1:8" ht="15.75" customHeight="1" x14ac:dyDescent="0.3">
      <c r="A173" s="6"/>
      <c r="B173" s="15"/>
      <c r="C173" s="18"/>
      <c r="D173" s="18" t="s">
        <v>53</v>
      </c>
      <c r="E173" s="18" t="s">
        <v>54</v>
      </c>
      <c r="F173" s="14" t="s">
        <v>55</v>
      </c>
      <c r="G173" s="14" t="s">
        <v>56</v>
      </c>
      <c r="H173" s="5"/>
    </row>
    <row r="174" spans="1:8" ht="15.75" customHeight="1" x14ac:dyDescent="0.3">
      <c r="A174" s="6"/>
      <c r="B174" s="15"/>
      <c r="C174" s="18"/>
      <c r="D174" s="18" t="s">
        <v>57</v>
      </c>
      <c r="E174" s="18" t="s">
        <v>58</v>
      </c>
      <c r="F174" s="14" t="s">
        <v>59</v>
      </c>
      <c r="G174" s="14" t="s">
        <v>60</v>
      </c>
      <c r="H174" s="5"/>
    </row>
    <row r="175" spans="1:8" ht="15.75" customHeight="1" x14ac:dyDescent="0.3">
      <c r="A175" s="6"/>
      <c r="B175" s="21">
        <f>HYPERLINK("https://wwwcfprd.doa.louisiana.gov/osp/lapac/ecat/dsp_LagovContractDetail.cfm?Contract=4400015281", 4400015281)</f>
        <v>4400015281</v>
      </c>
      <c r="C175" s="14" t="s">
        <v>144</v>
      </c>
      <c r="D175" s="18" t="s">
        <v>187</v>
      </c>
      <c r="E175" s="18" t="s">
        <v>188</v>
      </c>
      <c r="F175" s="14" t="s">
        <v>189</v>
      </c>
      <c r="G175" s="14" t="s">
        <v>190</v>
      </c>
      <c r="H175" s="5"/>
    </row>
    <row r="176" spans="1:8" ht="15.75" customHeight="1" x14ac:dyDescent="0.3">
      <c r="A176" s="6"/>
      <c r="B176" s="21">
        <f>HYPERLINK("https://wwwcfprd.doa.louisiana.gov/osp/lapac/ecat/dsp_LagovContractDetail.cfm?Contract=4400015320",4400015320)</f>
        <v>4400015320</v>
      </c>
      <c r="C176" s="14" t="s">
        <v>144</v>
      </c>
      <c r="D176" s="18" t="s">
        <v>187</v>
      </c>
      <c r="E176" s="18" t="s">
        <v>188</v>
      </c>
      <c r="F176" s="14" t="s">
        <v>189</v>
      </c>
      <c r="G176" s="14" t="s">
        <v>190</v>
      </c>
      <c r="H176" s="5"/>
    </row>
    <row r="177" spans="1:8" ht="15.75" customHeight="1" x14ac:dyDescent="0.3">
      <c r="A177" s="6"/>
      <c r="B177" s="21">
        <f>HYPERLINK("https://wwwcfprd.doa.louisiana.gov/osp/lapac/ecat/dsp_LagovContractDetail.cfm?Contract=4400016434", 4400016434)</f>
        <v>4400016434</v>
      </c>
      <c r="C177" s="14" t="s">
        <v>144</v>
      </c>
      <c r="D177" s="18" t="s">
        <v>187</v>
      </c>
      <c r="E177" s="18" t="s">
        <v>188</v>
      </c>
      <c r="F177" s="14" t="s">
        <v>189</v>
      </c>
      <c r="G177" s="14" t="s">
        <v>190</v>
      </c>
      <c r="H177" s="5"/>
    </row>
    <row r="178" spans="1:8" ht="15.75" customHeight="1" x14ac:dyDescent="0.3">
      <c r="A178" s="6"/>
      <c r="B178" s="15"/>
      <c r="C178" s="16"/>
      <c r="D178" s="16"/>
      <c r="E178" s="16"/>
      <c r="F178" s="19"/>
      <c r="G178" s="19"/>
      <c r="H178" s="5"/>
    </row>
    <row r="179" spans="1:8" ht="15.75" customHeight="1" x14ac:dyDescent="0.3">
      <c r="A179" s="10" t="s">
        <v>368</v>
      </c>
      <c r="B179" s="21">
        <f>HYPERLINK("https://wwwcfprd.doa.louisiana.gov/osp/lapac/ecat/dsp_LagovContractDetail.cfm?Contract=4400000932",4400000932)</f>
        <v>4400000932</v>
      </c>
      <c r="C179" s="18" t="s">
        <v>369</v>
      </c>
      <c r="D179" s="18" t="s">
        <v>370</v>
      </c>
      <c r="E179" s="18" t="s">
        <v>371</v>
      </c>
      <c r="F179" s="14" t="s">
        <v>372</v>
      </c>
      <c r="G179" s="14" t="s">
        <v>373</v>
      </c>
      <c r="H179" s="5"/>
    </row>
    <row r="180" spans="1:8" ht="15.75" customHeight="1" x14ac:dyDescent="0.3">
      <c r="A180" s="6"/>
      <c r="B180" s="21">
        <f>HYPERLINK("https://wwwcfprd.doa.louisiana.gov/osp/lapac/ecat/dsp_LagovContractDetail.cfm?Contract=4400006569", 4400006569)</f>
        <v>4400006569</v>
      </c>
      <c r="C180" s="14" t="s">
        <v>155</v>
      </c>
      <c r="D180" s="18" t="s">
        <v>156</v>
      </c>
      <c r="E180" s="18" t="s">
        <v>157</v>
      </c>
      <c r="F180" s="14" t="s">
        <v>158</v>
      </c>
      <c r="G180" s="19"/>
      <c r="H180" s="5"/>
    </row>
    <row r="181" spans="1:8" ht="15.75" customHeight="1" x14ac:dyDescent="0.3">
      <c r="A181" s="6"/>
      <c r="B181" s="15"/>
      <c r="C181" s="14"/>
      <c r="D181" s="18" t="s">
        <v>159</v>
      </c>
      <c r="E181" s="18" t="s">
        <v>160</v>
      </c>
      <c r="F181" s="14">
        <v>3036642926</v>
      </c>
      <c r="G181" s="19"/>
      <c r="H181" s="5"/>
    </row>
    <row r="182" spans="1:8" ht="15.75" customHeight="1" x14ac:dyDescent="0.3">
      <c r="A182" s="6"/>
      <c r="B182" s="15"/>
      <c r="C182" s="16"/>
      <c r="D182" s="18" t="s">
        <v>161</v>
      </c>
      <c r="E182" s="18" t="s">
        <v>162</v>
      </c>
      <c r="F182" s="19"/>
      <c r="G182" s="19"/>
      <c r="H182" s="5"/>
    </row>
    <row r="183" spans="1:8" ht="15.75" customHeight="1" x14ac:dyDescent="0.3">
      <c r="A183" s="6"/>
      <c r="B183" s="15"/>
      <c r="C183" s="16"/>
      <c r="D183" s="18" t="s">
        <v>163</v>
      </c>
      <c r="E183" s="18" t="s">
        <v>164</v>
      </c>
      <c r="F183" s="14" t="s">
        <v>165</v>
      </c>
      <c r="G183" s="19"/>
      <c r="H183" s="5"/>
    </row>
    <row r="184" spans="1:8" ht="15.75" customHeight="1" x14ac:dyDescent="0.3">
      <c r="A184" s="6"/>
      <c r="B184" s="15"/>
      <c r="C184" s="16"/>
      <c r="D184" s="18" t="s">
        <v>166</v>
      </c>
      <c r="E184" s="18" t="s">
        <v>167</v>
      </c>
      <c r="F184" s="14" t="s">
        <v>168</v>
      </c>
      <c r="G184" s="19"/>
      <c r="H184" s="5"/>
    </row>
    <row r="185" spans="1:8" ht="15.75" customHeight="1" x14ac:dyDescent="0.3">
      <c r="A185" s="6"/>
      <c r="B185" s="15"/>
      <c r="C185" s="16"/>
      <c r="D185" s="18" t="s">
        <v>169</v>
      </c>
      <c r="E185" s="18" t="s">
        <v>170</v>
      </c>
      <c r="F185" s="14" t="s">
        <v>171</v>
      </c>
      <c r="G185" s="19"/>
      <c r="H185" s="5"/>
    </row>
    <row r="186" spans="1:8" ht="15.75" customHeight="1" x14ac:dyDescent="0.3">
      <c r="A186" s="6"/>
      <c r="B186" s="15"/>
      <c r="C186" s="16"/>
      <c r="D186" s="18" t="s">
        <v>172</v>
      </c>
      <c r="E186" s="18" t="s">
        <v>173</v>
      </c>
      <c r="F186" s="14" t="s">
        <v>174</v>
      </c>
      <c r="G186" s="19"/>
      <c r="H186" s="5"/>
    </row>
    <row r="187" spans="1:8" ht="15.75" customHeight="1" x14ac:dyDescent="0.3">
      <c r="A187" s="6"/>
      <c r="B187" s="15"/>
      <c r="C187" s="16"/>
      <c r="D187" s="18" t="s">
        <v>175</v>
      </c>
      <c r="E187" s="18" t="s">
        <v>176</v>
      </c>
      <c r="F187" s="14" t="s">
        <v>177</v>
      </c>
      <c r="G187" s="19"/>
      <c r="H187" s="5"/>
    </row>
    <row r="188" spans="1:8" ht="15.75" customHeight="1" x14ac:dyDescent="0.3">
      <c r="A188" s="6"/>
      <c r="B188" s="21">
        <f>HYPERLINK("https://wwwcfprd.doa.louisiana.gov/osp/lapac/ecat/dsp_LagovContractDetail.cfm?Contract=4400007380",4400007380)</f>
        <v>4400007380</v>
      </c>
      <c r="C188" s="17" t="s">
        <v>80</v>
      </c>
      <c r="D188" s="18" t="s">
        <v>81</v>
      </c>
      <c r="E188" s="18" t="s">
        <v>82</v>
      </c>
      <c r="F188" s="14" t="s">
        <v>83</v>
      </c>
      <c r="G188" s="14" t="s">
        <v>84</v>
      </c>
      <c r="H188" s="5"/>
    </row>
    <row r="189" spans="1:8" ht="15.75" customHeight="1" x14ac:dyDescent="0.3">
      <c r="A189" s="6"/>
      <c r="B189" s="23"/>
      <c r="C189" s="16"/>
      <c r="D189" s="18" t="s">
        <v>85</v>
      </c>
      <c r="E189" s="18" t="s">
        <v>86</v>
      </c>
      <c r="F189" s="14" t="s">
        <v>83</v>
      </c>
      <c r="G189" s="14" t="s">
        <v>84</v>
      </c>
      <c r="H189" s="5"/>
    </row>
    <row r="190" spans="1:8" ht="15.75" customHeight="1" x14ac:dyDescent="0.3">
      <c r="A190" s="6"/>
      <c r="B190" s="15"/>
      <c r="C190" s="16"/>
      <c r="D190" s="18" t="s">
        <v>87</v>
      </c>
      <c r="E190" s="18" t="s">
        <v>88</v>
      </c>
      <c r="F190" s="14" t="s">
        <v>83</v>
      </c>
      <c r="G190" s="14" t="s">
        <v>84</v>
      </c>
      <c r="H190" s="5"/>
    </row>
    <row r="191" spans="1:8" ht="15.75" customHeight="1" x14ac:dyDescent="0.3">
      <c r="A191" s="6"/>
      <c r="B191" s="15"/>
      <c r="C191" s="16"/>
      <c r="D191" s="18" t="s">
        <v>89</v>
      </c>
      <c r="E191" s="18" t="s">
        <v>90</v>
      </c>
      <c r="F191" s="14" t="s">
        <v>83</v>
      </c>
      <c r="G191" s="14" t="s">
        <v>84</v>
      </c>
      <c r="H191" s="5"/>
    </row>
    <row r="192" spans="1:8" ht="15.75" customHeight="1" x14ac:dyDescent="0.3">
      <c r="A192" s="6"/>
      <c r="B192" s="24">
        <f>HYPERLINK("https://wwwcfprd.doa.louisiana.gov/osp/lapac/ecat/dsp_LagovContractDetail.cfm?Contract=4400008674",4400008674)</f>
        <v>4400008674</v>
      </c>
      <c r="C192" s="14" t="s">
        <v>62</v>
      </c>
      <c r="D192" s="18" t="s">
        <v>374</v>
      </c>
      <c r="E192" s="18" t="s">
        <v>375</v>
      </c>
      <c r="F192" s="14" t="s">
        <v>65</v>
      </c>
      <c r="G192" s="14" t="s">
        <v>66</v>
      </c>
      <c r="H192" s="5"/>
    </row>
    <row r="193" spans="1:8" ht="15.75" customHeight="1" x14ac:dyDescent="0.3">
      <c r="A193" s="6"/>
      <c r="B193" s="21">
        <f>HYPERLINK("https://wwwcfprd.doa.louisiana.gov/osp/lapac/ecat/dsp_LagovContractDetail.cfm?Contract=4400009403", 4400009403)</f>
        <v>4400009403</v>
      </c>
      <c r="C193" s="14" t="s">
        <v>376</v>
      </c>
      <c r="D193" s="18" t="s">
        <v>377</v>
      </c>
      <c r="E193" s="18" t="s">
        <v>378</v>
      </c>
      <c r="F193" s="14" t="s">
        <v>379</v>
      </c>
      <c r="G193" s="14" t="s">
        <v>380</v>
      </c>
      <c r="H193" s="5"/>
    </row>
    <row r="194" spans="1:8" ht="15.75" customHeight="1" x14ac:dyDescent="0.3">
      <c r="A194" s="6"/>
      <c r="B194" s="21">
        <f>HYPERLINK("https://wwwcfprd.doa.louisiana.gov/osp/lapac/ecat/dsp_LagovContractDetail.cfm?Contract=4400011197", 4400011197)</f>
        <v>4400011197</v>
      </c>
      <c r="C194" s="14" t="s">
        <v>381</v>
      </c>
      <c r="D194" s="18" t="s">
        <v>382</v>
      </c>
      <c r="E194" s="18" t="s">
        <v>383</v>
      </c>
      <c r="F194" s="14">
        <v>2252727673</v>
      </c>
      <c r="G194" s="14">
        <v>2252720319</v>
      </c>
      <c r="H194" s="5"/>
    </row>
    <row r="195" spans="1:8" ht="15.75" customHeight="1" x14ac:dyDescent="0.3">
      <c r="A195" s="6"/>
      <c r="B195" s="21">
        <f>HYPERLINK("https://wwwcfprd.doa.louisiana.gov/osp/lapac/ecat/dsp_LagovContractDetail.cfm?Contract=4400013419", 4400013419)</f>
        <v>4400013419</v>
      </c>
      <c r="C195" s="14" t="s">
        <v>384</v>
      </c>
      <c r="D195" s="18" t="s">
        <v>385</v>
      </c>
      <c r="E195" s="18" t="s">
        <v>386</v>
      </c>
      <c r="F195" s="14" t="s">
        <v>387</v>
      </c>
      <c r="G195" s="19"/>
      <c r="H195" s="5"/>
    </row>
    <row r="196" spans="1:8" ht="15.75" customHeight="1" x14ac:dyDescent="0.3">
      <c r="A196" s="6"/>
      <c r="B196" s="15"/>
      <c r="C196" s="14"/>
      <c r="D196" s="18" t="s">
        <v>388</v>
      </c>
      <c r="E196" s="18" t="s">
        <v>389</v>
      </c>
      <c r="F196" s="14" t="s">
        <v>387</v>
      </c>
      <c r="G196" s="19"/>
      <c r="H196" s="5"/>
    </row>
    <row r="197" spans="1:8" ht="15.75" customHeight="1" x14ac:dyDescent="0.3">
      <c r="A197" s="6"/>
      <c r="B197" s="15"/>
      <c r="C197" s="16"/>
      <c r="D197" s="18" t="s">
        <v>390</v>
      </c>
      <c r="E197" s="18" t="s">
        <v>391</v>
      </c>
      <c r="F197" s="14" t="s">
        <v>387</v>
      </c>
      <c r="G197" s="19"/>
      <c r="H197" s="5"/>
    </row>
    <row r="198" spans="1:8" ht="15.75" customHeight="1" x14ac:dyDescent="0.3">
      <c r="A198" s="6"/>
      <c r="B198" s="15"/>
      <c r="C198" s="16"/>
      <c r="D198" s="18" t="s">
        <v>392</v>
      </c>
      <c r="E198" s="18" t="s">
        <v>393</v>
      </c>
      <c r="F198" s="14">
        <v>2254480060</v>
      </c>
      <c r="G198" s="14">
        <v>2254480061</v>
      </c>
      <c r="H198" s="5"/>
    </row>
    <row r="199" spans="1:8" ht="15.75" customHeight="1" x14ac:dyDescent="0.3">
      <c r="A199" s="6"/>
      <c r="B199" s="21">
        <f>HYPERLINK("https://wwwcfprd.doa.louisiana.gov/osp/lapac/ecat/dsp_LagovContractDetail.cfm?Contract=4400013451", 4400013451)</f>
        <v>4400013451</v>
      </c>
      <c r="C199" s="18" t="s">
        <v>394</v>
      </c>
      <c r="D199" s="18" t="s">
        <v>395</v>
      </c>
      <c r="E199" s="18" t="s">
        <v>396</v>
      </c>
      <c r="F199" s="14" t="s">
        <v>397</v>
      </c>
      <c r="G199" s="14" t="s">
        <v>398</v>
      </c>
      <c r="H199" s="5"/>
    </row>
    <row r="200" spans="1:8" ht="15.75" customHeight="1" x14ac:dyDescent="0.3">
      <c r="A200" s="6"/>
      <c r="B200" s="21">
        <f>HYPERLINK("https://wwwcfprd.doa.louisiana.gov/osp/lapac/ecat/dsp_LagovContractDetail.cfm?Contract=4400014485", 4400014485)</f>
        <v>4400014485</v>
      </c>
      <c r="C200" s="18" t="s">
        <v>361</v>
      </c>
      <c r="D200" s="18" t="s">
        <v>89</v>
      </c>
      <c r="E200" s="18" t="s">
        <v>90</v>
      </c>
      <c r="F200" s="14" t="s">
        <v>83</v>
      </c>
      <c r="G200" s="14" t="s">
        <v>84</v>
      </c>
      <c r="H200" s="5"/>
    </row>
    <row r="201" spans="1:8" ht="15.75" customHeight="1" x14ac:dyDescent="0.3">
      <c r="A201" s="6"/>
      <c r="B201" s="21">
        <f>HYPERLINK("https://wwwcfprd.doa.louisiana.gov/osp/lapac/ecat/dsp_LagovContractDetail.cfm?Contract=4400015330", 4400015330)</f>
        <v>4400015330</v>
      </c>
      <c r="C201" s="14" t="s">
        <v>399</v>
      </c>
      <c r="D201" s="18" t="s">
        <v>400</v>
      </c>
      <c r="E201" s="18" t="s">
        <v>401</v>
      </c>
      <c r="F201" s="14" t="s">
        <v>402</v>
      </c>
      <c r="G201" s="14" t="s">
        <v>403</v>
      </c>
      <c r="H201" s="5"/>
    </row>
    <row r="202" spans="1:8" ht="15.75" customHeight="1" x14ac:dyDescent="0.3">
      <c r="A202" s="6"/>
      <c r="B202" s="15"/>
      <c r="C202" s="14"/>
      <c r="D202" s="18" t="s">
        <v>404</v>
      </c>
      <c r="E202" s="18" t="s">
        <v>405</v>
      </c>
      <c r="F202" s="14">
        <v>3374770097</v>
      </c>
      <c r="G202" s="14">
        <v>3374781122</v>
      </c>
      <c r="H202" s="5"/>
    </row>
    <row r="203" spans="1:8" ht="15.75" customHeight="1" x14ac:dyDescent="0.3">
      <c r="A203" s="6"/>
      <c r="B203" s="21">
        <f>HYPERLINK("https://wwwcfprd.doa.louisiana.gov/osp/lapac/ecat/dsp_LagovContractDetail.cfm?Contract=4400016095",4400016095)</f>
        <v>4400016095</v>
      </c>
      <c r="C203" s="17" t="s">
        <v>406</v>
      </c>
      <c r="D203" s="18" t="s">
        <v>407</v>
      </c>
      <c r="E203" s="18" t="s">
        <v>408</v>
      </c>
      <c r="F203" s="19"/>
      <c r="G203" s="19"/>
      <c r="H203" s="5"/>
    </row>
    <row r="204" spans="1:8" ht="15.75" customHeight="1" x14ac:dyDescent="0.3">
      <c r="A204" s="6"/>
      <c r="B204" s="21">
        <f>HYPERLINK("https://wwwcfprd.doa.louisiana.gov/osp/lapac/ecat/dsp_LagovContractDetail.cfm?Contract=4400016484", 4400016484)</f>
        <v>4400016484</v>
      </c>
      <c r="C204" s="14" t="s">
        <v>409</v>
      </c>
      <c r="D204" s="18" t="s">
        <v>410</v>
      </c>
      <c r="E204" s="18" t="s">
        <v>411</v>
      </c>
      <c r="F204" s="14" t="s">
        <v>412</v>
      </c>
      <c r="G204" s="14" t="s">
        <v>413</v>
      </c>
      <c r="H204" s="5"/>
    </row>
    <row r="205" spans="1:8" ht="15.75" customHeight="1" x14ac:dyDescent="0.3">
      <c r="A205" s="6"/>
      <c r="B205" s="15"/>
      <c r="C205" s="14"/>
      <c r="D205" s="18" t="s">
        <v>414</v>
      </c>
      <c r="E205" s="18" t="s">
        <v>415</v>
      </c>
      <c r="F205" s="14" t="s">
        <v>416</v>
      </c>
      <c r="G205" s="14" t="s">
        <v>413</v>
      </c>
      <c r="H205" s="5"/>
    </row>
    <row r="206" spans="1:8" ht="15.75" customHeight="1" x14ac:dyDescent="0.3">
      <c r="A206" s="6"/>
      <c r="B206" s="15"/>
      <c r="C206" s="16"/>
      <c r="D206" s="18" t="s">
        <v>417</v>
      </c>
      <c r="E206" s="18" t="s">
        <v>418</v>
      </c>
      <c r="F206" s="14" t="s">
        <v>419</v>
      </c>
      <c r="G206" s="14" t="s">
        <v>413</v>
      </c>
      <c r="H206" s="5"/>
    </row>
    <row r="207" spans="1:8" ht="15.75" customHeight="1" x14ac:dyDescent="0.3">
      <c r="A207" s="6"/>
      <c r="B207" s="15"/>
      <c r="C207" s="16"/>
      <c r="D207" s="18" t="s">
        <v>420</v>
      </c>
      <c r="E207" s="18" t="s">
        <v>421</v>
      </c>
      <c r="F207" s="14" t="s">
        <v>416</v>
      </c>
      <c r="G207" s="14" t="s">
        <v>413</v>
      </c>
      <c r="H207" s="5"/>
    </row>
    <row r="208" spans="1:8" ht="15.75" customHeight="1" x14ac:dyDescent="0.3">
      <c r="A208" s="6"/>
      <c r="B208" s="15"/>
      <c r="C208" s="16"/>
      <c r="D208" s="18" t="s">
        <v>422</v>
      </c>
      <c r="E208" s="18" t="s">
        <v>423</v>
      </c>
      <c r="F208" s="14">
        <v>5045618400</v>
      </c>
      <c r="G208" s="14">
        <v>5045611155</v>
      </c>
      <c r="H208" s="8"/>
    </row>
    <row r="209" spans="1:8" ht="15.75" customHeight="1" x14ac:dyDescent="0.3">
      <c r="A209" s="6"/>
      <c r="B209" s="15"/>
      <c r="C209" s="16"/>
      <c r="D209" s="18" t="s">
        <v>424</v>
      </c>
      <c r="E209" s="18" t="s">
        <v>425</v>
      </c>
      <c r="F209" s="14" t="s">
        <v>426</v>
      </c>
      <c r="G209" s="19"/>
      <c r="H209" s="5"/>
    </row>
    <row r="210" spans="1:8" ht="15.75" customHeight="1" x14ac:dyDescent="0.3">
      <c r="A210" s="6"/>
      <c r="B210" s="15"/>
      <c r="C210" s="18" t="s">
        <v>427</v>
      </c>
      <c r="D210" s="18" t="s">
        <v>428</v>
      </c>
      <c r="E210" s="18" t="s">
        <v>429</v>
      </c>
      <c r="F210" s="14" t="s">
        <v>430</v>
      </c>
      <c r="G210" s="14" t="s">
        <v>431</v>
      </c>
      <c r="H210" s="5"/>
    </row>
    <row r="211" spans="1:8" ht="15.75" customHeight="1" x14ac:dyDescent="0.3">
      <c r="A211" s="6"/>
      <c r="B211" s="15"/>
      <c r="C211" s="18" t="s">
        <v>432</v>
      </c>
      <c r="D211" s="18" t="s">
        <v>433</v>
      </c>
      <c r="E211" s="18" t="s">
        <v>434</v>
      </c>
      <c r="F211" s="14" t="s">
        <v>435</v>
      </c>
      <c r="G211" s="19" t="s">
        <v>436</v>
      </c>
      <c r="H211" s="5"/>
    </row>
    <row r="212" spans="1:8" ht="15.75" customHeight="1" x14ac:dyDescent="0.3">
      <c r="A212" s="6"/>
      <c r="B212" s="15"/>
      <c r="C212" s="16"/>
      <c r="D212" s="16"/>
      <c r="E212" s="16"/>
      <c r="F212" s="19"/>
      <c r="G212" s="19"/>
      <c r="H212" s="5"/>
    </row>
    <row r="213" spans="1:8" ht="15.75" customHeight="1" x14ac:dyDescent="0.25">
      <c r="B213" s="15"/>
      <c r="C213" s="16"/>
      <c r="D213" s="16"/>
      <c r="E213" s="16"/>
      <c r="F213" s="19"/>
      <c r="G213" s="19"/>
      <c r="H213" s="5"/>
    </row>
    <row r="214" spans="1:8" ht="15.75" customHeight="1" x14ac:dyDescent="0.35">
      <c r="A214" s="2" t="s">
        <v>437</v>
      </c>
      <c r="B214" s="15"/>
      <c r="C214" s="16"/>
      <c r="D214" s="16"/>
      <c r="E214" s="16"/>
      <c r="F214" s="19"/>
      <c r="G214" s="19"/>
      <c r="H214" s="5"/>
    </row>
    <row r="215" spans="1:8" ht="15.75" customHeight="1" x14ac:dyDescent="0.25">
      <c r="A215" s="3" t="s">
        <v>438</v>
      </c>
      <c r="B215" s="21">
        <f>HYPERLINK("https://wwwcfprd.doa.louisiana.gov/osp/lapac/ecat/dsp_LagovContractDetail.cfm?Contract=4400000932",4400000932)</f>
        <v>4400000932</v>
      </c>
      <c r="C215" s="18" t="s">
        <v>369</v>
      </c>
      <c r="D215" s="18" t="s">
        <v>370</v>
      </c>
      <c r="E215" s="18" t="s">
        <v>371</v>
      </c>
      <c r="F215" s="14" t="s">
        <v>372</v>
      </c>
      <c r="G215" s="14" t="s">
        <v>373</v>
      </c>
      <c r="H215" s="5"/>
    </row>
    <row r="216" spans="1:8" ht="15.75" customHeight="1" x14ac:dyDescent="0.25">
      <c r="B216" s="21">
        <f>HYPERLINK("https://wwwcfprd.doa.louisiana.gov/osp/lapac/ecat/dsp_LagovContractDetail.cfm?Contract=4400008540",4400008540)</f>
        <v>4400008540</v>
      </c>
      <c r="C216" s="18" t="s">
        <v>439</v>
      </c>
      <c r="D216" s="18" t="s">
        <v>440</v>
      </c>
      <c r="E216" s="18" t="s">
        <v>441</v>
      </c>
      <c r="F216" s="14" t="s">
        <v>442</v>
      </c>
      <c r="G216" s="14" t="s">
        <v>443</v>
      </c>
      <c r="H216" s="5"/>
    </row>
    <row r="217" spans="1:8" ht="15.75" customHeight="1" x14ac:dyDescent="0.25">
      <c r="B217" s="21">
        <f>HYPERLINK("https://wwwcfprd.doa.louisiana.gov/osp/lapac/ecat/dsp_LagovContractDetail.cfm?Contract=4400010235",4400010235)</f>
        <v>4400010235</v>
      </c>
      <c r="C217" s="18" t="s">
        <v>444</v>
      </c>
      <c r="D217" s="18" t="s">
        <v>445</v>
      </c>
      <c r="E217" s="18" t="s">
        <v>446</v>
      </c>
      <c r="F217" s="14" t="s">
        <v>447</v>
      </c>
      <c r="G217" s="14" t="s">
        <v>448</v>
      </c>
      <c r="H217" s="5"/>
    </row>
    <row r="218" spans="1:8" ht="15.75" customHeight="1" x14ac:dyDescent="0.25">
      <c r="B218" s="21">
        <f>HYPERLINK("https://wwwcfprd.doa.louisiana.gov/osp/lapac/ecat/dsp_LagovContractDetail.cfm?Contract=4400016223",4400016223)</f>
        <v>4400016223</v>
      </c>
      <c r="C218" s="18" t="s">
        <v>449</v>
      </c>
      <c r="D218" s="18" t="s">
        <v>450</v>
      </c>
      <c r="E218" s="18" t="s">
        <v>451</v>
      </c>
      <c r="F218" s="14" t="s">
        <v>452</v>
      </c>
      <c r="G218" s="19"/>
      <c r="H218" s="5"/>
    </row>
    <row r="219" spans="1:8" ht="15.75" customHeight="1" x14ac:dyDescent="0.25">
      <c r="B219" s="15"/>
      <c r="C219" s="16"/>
      <c r="D219" s="16"/>
      <c r="E219" s="16"/>
      <c r="F219" s="19"/>
      <c r="G219" s="19"/>
      <c r="H219" s="5"/>
    </row>
    <row r="220" spans="1:8" ht="15.75" customHeight="1" x14ac:dyDescent="0.25">
      <c r="A220" s="3" t="s">
        <v>453</v>
      </c>
      <c r="B220" s="21">
        <f>HYPERLINK("https://wwwcfprd.doa.louisiana.gov/osp/lapac/ecat/dsp_LagovContractDetail.cfm?Contract=4400001371",4400001371)</f>
        <v>4400001371</v>
      </c>
      <c r="C220" s="18" t="s">
        <v>454</v>
      </c>
      <c r="D220" s="18" t="s">
        <v>455</v>
      </c>
      <c r="E220" s="18" t="s">
        <v>456</v>
      </c>
      <c r="F220" s="14">
        <v>2255677100</v>
      </c>
      <c r="G220" s="14">
        <v>2255677765</v>
      </c>
      <c r="H220" s="5"/>
    </row>
    <row r="221" spans="1:8" ht="15.75" customHeight="1" x14ac:dyDescent="0.25">
      <c r="B221" s="21">
        <f>HYPERLINK("https://wwwcfprd.doa.louisiana.gov/osp/lapac/ecat/dsp_LagovContractDetail.cfm?Contract=4400005961",4400005961)</f>
        <v>4400005961</v>
      </c>
      <c r="C221" s="18" t="s">
        <v>457</v>
      </c>
      <c r="D221" s="18" t="s">
        <v>458</v>
      </c>
      <c r="E221" s="18" t="s">
        <v>459</v>
      </c>
      <c r="F221" s="14" t="s">
        <v>460</v>
      </c>
      <c r="G221" s="14" t="s">
        <v>461</v>
      </c>
      <c r="H221" s="5"/>
    </row>
    <row r="222" spans="1:8" ht="15.75" customHeight="1" x14ac:dyDescent="0.25">
      <c r="B222" s="21">
        <f>HYPERLINK("https://wwwcfprd.doa.louisiana.gov/osp/lapac/ecat/dsp_LagovContractDetail.cfm?Contract=4400005963",4400005963)</f>
        <v>4400005963</v>
      </c>
      <c r="C222" s="18" t="s">
        <v>462</v>
      </c>
      <c r="D222" s="18" t="s">
        <v>463</v>
      </c>
      <c r="E222" s="18" t="s">
        <v>464</v>
      </c>
      <c r="F222" s="14" t="s">
        <v>465</v>
      </c>
      <c r="G222" s="14" t="s">
        <v>466</v>
      </c>
      <c r="H222" s="5"/>
    </row>
    <row r="223" spans="1:8" ht="15.75" customHeight="1" x14ac:dyDescent="0.25">
      <c r="B223" s="21">
        <f>HYPERLINK("https://wwwcfprd.doa.louisiana.gov/osp/lapac/ecat/dsp_LagovContractDetail.cfm?Contract=4400005977",4400005977)</f>
        <v>4400005977</v>
      </c>
      <c r="C223" s="18" t="s">
        <v>467</v>
      </c>
      <c r="D223" s="18" t="s">
        <v>468</v>
      </c>
      <c r="E223" s="18" t="s">
        <v>469</v>
      </c>
      <c r="F223" s="14" t="s">
        <v>470</v>
      </c>
      <c r="G223" s="14" t="s">
        <v>471</v>
      </c>
      <c r="H223" s="5"/>
    </row>
    <row r="224" spans="1:8" ht="15.75" customHeight="1" x14ac:dyDescent="0.25">
      <c r="B224" s="21">
        <f>HYPERLINK("https://wwwcfprd.doa.louisiana.gov/osp/lapac/ecat/dsp_LagovContractDetail.cfm?Contract=4400006056",4400006056)</f>
        <v>4400006056</v>
      </c>
      <c r="C224" s="14" t="s">
        <v>472</v>
      </c>
      <c r="D224" s="18" t="s">
        <v>473</v>
      </c>
      <c r="E224" s="18" t="s">
        <v>474</v>
      </c>
      <c r="F224" s="14" t="s">
        <v>475</v>
      </c>
      <c r="G224" s="14" t="s">
        <v>476</v>
      </c>
      <c r="H224" s="5"/>
    </row>
    <row r="225" spans="2:8" ht="15.75" customHeight="1" x14ac:dyDescent="0.25">
      <c r="B225" s="21">
        <f>HYPERLINK("https://wwwcfprd.doa.louisiana.gov/osp/lapac/ecat/dsp_LagovContractDetail.cfm?Contract=4400009352",4400009352)</f>
        <v>4400009352</v>
      </c>
      <c r="C225" s="18" t="s">
        <v>477</v>
      </c>
      <c r="D225" s="18" t="s">
        <v>478</v>
      </c>
      <c r="E225" s="18" t="s">
        <v>479</v>
      </c>
      <c r="F225" s="19"/>
      <c r="G225" s="19"/>
      <c r="H225" s="5"/>
    </row>
    <row r="226" spans="2:8" ht="15.75" customHeight="1" x14ac:dyDescent="0.25">
      <c r="B226" s="21">
        <f>HYPERLINK("https://wwwcfprd.doa.louisiana.gov/osp/lapac/ecat/dsp_LagovContractDetail.cfm?Contract=4400009882",4400009882)</f>
        <v>4400009882</v>
      </c>
      <c r="C226" s="14" t="s">
        <v>480</v>
      </c>
      <c r="D226" s="18" t="s">
        <v>481</v>
      </c>
      <c r="E226" s="18" t="s">
        <v>482</v>
      </c>
      <c r="F226" s="14" t="s">
        <v>483</v>
      </c>
      <c r="G226" s="14" t="s">
        <v>484</v>
      </c>
      <c r="H226" s="5"/>
    </row>
    <row r="227" spans="2:8" ht="15.75" customHeight="1" x14ac:dyDescent="0.25">
      <c r="B227" s="21">
        <f>HYPERLINK("https://wwwcfprd.doa.louisiana.gov/osp/lapac/ecat/dsp_LagovContractDetail.cfm?Contract=4400010201",4400010201)</f>
        <v>4400010201</v>
      </c>
      <c r="C227" s="18" t="s">
        <v>485</v>
      </c>
      <c r="D227" s="18" t="s">
        <v>486</v>
      </c>
      <c r="E227" s="18" t="s">
        <v>487</v>
      </c>
      <c r="F227" s="14" t="s">
        <v>488</v>
      </c>
      <c r="G227" s="14" t="s">
        <v>489</v>
      </c>
      <c r="H227" s="5"/>
    </row>
    <row r="228" spans="2:8" ht="15.75" customHeight="1" x14ac:dyDescent="0.25">
      <c r="B228" s="15"/>
      <c r="C228" s="16"/>
      <c r="D228" s="18" t="s">
        <v>490</v>
      </c>
      <c r="E228" s="18" t="s">
        <v>491</v>
      </c>
      <c r="F228" s="14" t="s">
        <v>488</v>
      </c>
      <c r="G228" s="14" t="s">
        <v>492</v>
      </c>
      <c r="H228" s="5"/>
    </row>
    <row r="229" spans="2:8" ht="15.75" customHeight="1" x14ac:dyDescent="0.25">
      <c r="B229" s="21">
        <f>HYPERLINK("https://wwwcfprd.doa.louisiana.gov/osp/lapac/ecat/dsp_LagovContractDetail.cfm?Contract=4400010202",4400010202)</f>
        <v>4400010202</v>
      </c>
      <c r="C229" s="18" t="s">
        <v>493</v>
      </c>
      <c r="D229" s="18" t="s">
        <v>494</v>
      </c>
      <c r="E229" s="18" t="s">
        <v>495</v>
      </c>
      <c r="F229" s="14" t="s">
        <v>496</v>
      </c>
      <c r="G229" s="14" t="s">
        <v>497</v>
      </c>
      <c r="H229" s="5"/>
    </row>
    <row r="230" spans="2:8" ht="15.75" customHeight="1" x14ac:dyDescent="0.25">
      <c r="B230" s="15"/>
      <c r="C230" s="16"/>
      <c r="D230" s="18" t="s">
        <v>498</v>
      </c>
      <c r="E230" s="18" t="s">
        <v>499</v>
      </c>
      <c r="F230" s="14">
        <v>5044734872</v>
      </c>
      <c r="G230" s="14">
        <v>5042181135</v>
      </c>
      <c r="H230" s="5"/>
    </row>
    <row r="231" spans="2:8" ht="15.75" customHeight="1" x14ac:dyDescent="0.25">
      <c r="B231" s="21">
        <f>HYPERLINK("https://wwwcfprd.doa.louisiana.gov/osp/lapac/ecat/dsp_LagovContractDetail.cfm?Contract=4400010203",4400010203)</f>
        <v>4400010203</v>
      </c>
      <c r="C231" s="14" t="s">
        <v>500</v>
      </c>
      <c r="D231" s="18" t="s">
        <v>501</v>
      </c>
      <c r="E231" s="18" t="s">
        <v>502</v>
      </c>
      <c r="F231" s="14" t="s">
        <v>503</v>
      </c>
      <c r="G231" s="14" t="s">
        <v>504</v>
      </c>
      <c r="H231" s="5"/>
    </row>
    <row r="232" spans="2:8" ht="15.75" customHeight="1" x14ac:dyDescent="0.25">
      <c r="B232" s="21">
        <f>HYPERLINK("https://wwwcfprd.doa.louisiana.gov/osp/lapac/ecat/dsp_LagovContractDetail.cfm?Contract=4400010205",4400010205)</f>
        <v>4400010205</v>
      </c>
      <c r="C232" s="18" t="s">
        <v>505</v>
      </c>
      <c r="D232" s="18" t="s">
        <v>506</v>
      </c>
      <c r="E232" s="18" t="s">
        <v>507</v>
      </c>
      <c r="F232" s="14" t="s">
        <v>488</v>
      </c>
      <c r="G232" s="14" t="s">
        <v>489</v>
      </c>
      <c r="H232" s="5"/>
    </row>
    <row r="233" spans="2:8" ht="15.75" customHeight="1" x14ac:dyDescent="0.25">
      <c r="B233" s="21">
        <f>HYPERLINK("https://wwwcfprd.doa.louisiana.gov/osp/lapac/ecat/dsp_LagovContractDetail.cfm?Contract=4400012266", 4400012266)</f>
        <v>4400012266</v>
      </c>
      <c r="C233" s="14" t="s">
        <v>508</v>
      </c>
      <c r="D233" s="18" t="s">
        <v>509</v>
      </c>
      <c r="E233" s="18" t="s">
        <v>510</v>
      </c>
      <c r="F233" s="19"/>
      <c r="G233" s="19"/>
      <c r="H233" s="5"/>
    </row>
    <row r="234" spans="2:8" ht="15.75" customHeight="1" x14ac:dyDescent="0.25">
      <c r="B234" s="21">
        <f>HYPERLINK("https://wwwcfprd.doa.louisiana.gov/osp/lapac/ecat/dsp_LagovContractDetail.cfm?Contract=4400014878",4400014878)</f>
        <v>4400014878</v>
      </c>
      <c r="C234" s="18" t="s">
        <v>511</v>
      </c>
      <c r="D234" s="18" t="s">
        <v>512</v>
      </c>
      <c r="E234" s="18" t="s">
        <v>513</v>
      </c>
      <c r="F234" s="14" t="s">
        <v>514</v>
      </c>
      <c r="G234" s="14" t="s">
        <v>515</v>
      </c>
      <c r="H234" s="5"/>
    </row>
    <row r="235" spans="2:8" ht="15.75" customHeight="1" x14ac:dyDescent="0.25">
      <c r="B235" s="21">
        <f>HYPERLINK("https://wwwcfprd.doa.louisiana.gov/osp/lapac/ecat/dsp_LagovContractDetail.cfm?Contract=4400014879",4400014879)</f>
        <v>4400014879</v>
      </c>
      <c r="C235" s="18" t="s">
        <v>516</v>
      </c>
      <c r="D235" s="18" t="s">
        <v>517</v>
      </c>
      <c r="E235" s="18" t="s">
        <v>518</v>
      </c>
      <c r="F235" s="14" t="s">
        <v>519</v>
      </c>
      <c r="G235" s="14" t="s">
        <v>520</v>
      </c>
      <c r="H235" s="5"/>
    </row>
    <row r="236" spans="2:8" ht="15.75" customHeight="1" x14ac:dyDescent="0.25">
      <c r="B236" s="21">
        <f>HYPERLINK("https://wwwcfprd.doa.louisiana.gov/osp/lapac/ecat/dsp_LagovContractDetail.cfm?Contract=4400014946", 4400014946)</f>
        <v>4400014946</v>
      </c>
      <c r="C236" s="18" t="s">
        <v>521</v>
      </c>
      <c r="D236" s="18" t="s">
        <v>522</v>
      </c>
      <c r="E236" s="18" t="s">
        <v>523</v>
      </c>
      <c r="F236" s="19"/>
      <c r="G236" s="19"/>
      <c r="H236" s="5"/>
    </row>
    <row r="237" spans="2:8" ht="15.75" customHeight="1" x14ac:dyDescent="0.25">
      <c r="B237" s="21">
        <f>HYPERLINK("https://wwwcfprd.doa.louisiana.gov/osp/lapac/ecat/dsp_LagovContractDetail.cfm?Contract=4400015492",4400015492)</f>
        <v>4400015492</v>
      </c>
      <c r="C237" s="18" t="s">
        <v>524</v>
      </c>
      <c r="D237" s="18" t="s">
        <v>525</v>
      </c>
      <c r="E237" s="18" t="s">
        <v>526</v>
      </c>
      <c r="F237" s="14" t="s">
        <v>527</v>
      </c>
      <c r="G237" s="14" t="s">
        <v>528</v>
      </c>
      <c r="H237" s="5"/>
    </row>
    <row r="238" spans="2:8" ht="15.75" customHeight="1" x14ac:dyDescent="0.25">
      <c r="B238" s="15"/>
      <c r="C238" s="16"/>
      <c r="D238" s="18" t="s">
        <v>529</v>
      </c>
      <c r="E238" s="18" t="s">
        <v>530</v>
      </c>
      <c r="F238" s="14" t="s">
        <v>527</v>
      </c>
      <c r="G238" s="14" t="s">
        <v>528</v>
      </c>
      <c r="H238" s="5"/>
    </row>
    <row r="239" spans="2:8" ht="15.75" customHeight="1" x14ac:dyDescent="0.25">
      <c r="B239" s="15"/>
      <c r="C239" s="16"/>
      <c r="D239" s="18" t="s">
        <v>531</v>
      </c>
      <c r="E239" s="18" t="s">
        <v>532</v>
      </c>
      <c r="F239" s="14" t="s">
        <v>533</v>
      </c>
      <c r="G239" s="14" t="s">
        <v>534</v>
      </c>
      <c r="H239" s="5"/>
    </row>
    <row r="240" spans="2:8" ht="15.75" customHeight="1" x14ac:dyDescent="0.25">
      <c r="B240" s="21">
        <f>HYPERLINK("https://wwwcfprd.doa.louisiana.gov/osp/lapac/ecat/dsp_LagovContractDetail.cfm?Contract=4400016101",4400016101)</f>
        <v>4400016101</v>
      </c>
      <c r="C240" s="18" t="s">
        <v>535</v>
      </c>
      <c r="D240" s="18" t="s">
        <v>536</v>
      </c>
      <c r="E240" s="18" t="s">
        <v>537</v>
      </c>
      <c r="F240" s="14" t="s">
        <v>538</v>
      </c>
      <c r="G240" s="14" t="s">
        <v>539</v>
      </c>
      <c r="H240" s="5"/>
    </row>
    <row r="241" spans="2:8" ht="15.75" customHeight="1" x14ac:dyDescent="0.25">
      <c r="B241" s="21">
        <f>HYPERLINK("https://wwwcfprd.doa.louisiana.gov/osp/lapac/ecat/dsp_LagovContractDetail.cfm?Contract=4400016143",4400016143)</f>
        <v>4400016143</v>
      </c>
      <c r="C241" s="18" t="s">
        <v>540</v>
      </c>
      <c r="D241" s="18" t="s">
        <v>541</v>
      </c>
      <c r="E241" s="18" t="s">
        <v>542</v>
      </c>
      <c r="F241" s="14">
        <v>9858761817</v>
      </c>
      <c r="G241" s="14">
        <v>9858762870</v>
      </c>
      <c r="H241" s="5"/>
    </row>
    <row r="242" spans="2:8" ht="15.75" customHeight="1" x14ac:dyDescent="0.25">
      <c r="B242" s="21">
        <f>HYPERLINK("https://wwwcfprd.doa.louisiana.gov/osp/lapac/ecat/dsp_LagovContractDetail.cfm?Contract=4400016435",4400016435)</f>
        <v>4400016435</v>
      </c>
      <c r="C242" s="18" t="s">
        <v>543</v>
      </c>
      <c r="D242" s="16"/>
      <c r="E242" s="16"/>
      <c r="F242" s="19"/>
      <c r="G242" s="19"/>
      <c r="H242" s="5"/>
    </row>
    <row r="243" spans="2:8" ht="15.75" customHeight="1" x14ac:dyDescent="0.25">
      <c r="B243" s="15"/>
      <c r="C243" s="18" t="s">
        <v>544</v>
      </c>
      <c r="D243" s="16"/>
      <c r="E243" s="16"/>
      <c r="F243" s="19"/>
      <c r="G243" s="19"/>
      <c r="H243" s="5"/>
    </row>
    <row r="244" spans="2:8" ht="15.75" customHeight="1" x14ac:dyDescent="0.25">
      <c r="B244" s="15"/>
      <c r="C244" s="18" t="s">
        <v>545</v>
      </c>
      <c r="D244" s="16"/>
      <c r="E244" s="16"/>
      <c r="F244" s="19"/>
      <c r="G244" s="19"/>
      <c r="H244" s="5"/>
    </row>
    <row r="245" spans="2:8" ht="15.75" customHeight="1" x14ac:dyDescent="0.25">
      <c r="B245" s="15"/>
      <c r="C245" s="18" t="s">
        <v>546</v>
      </c>
      <c r="D245" s="16"/>
      <c r="E245" s="16"/>
      <c r="F245" s="19"/>
      <c r="G245" s="19"/>
      <c r="H245" s="5"/>
    </row>
    <row r="246" spans="2:8" ht="15.75" customHeight="1" x14ac:dyDescent="0.25">
      <c r="B246" s="15"/>
      <c r="C246" s="18" t="s">
        <v>547</v>
      </c>
      <c r="D246" s="16"/>
      <c r="E246" s="16"/>
      <c r="F246" s="19"/>
      <c r="G246" s="19"/>
      <c r="H246" s="5"/>
    </row>
    <row r="247" spans="2:8" ht="15.75" customHeight="1" x14ac:dyDescent="0.25">
      <c r="B247" s="15"/>
      <c r="C247" s="18" t="s">
        <v>548</v>
      </c>
      <c r="D247" s="16"/>
      <c r="E247" s="16"/>
      <c r="F247" s="19"/>
      <c r="G247" s="19"/>
      <c r="H247" s="5"/>
    </row>
    <row r="248" spans="2:8" ht="15.75" customHeight="1" x14ac:dyDescent="0.25">
      <c r="B248" s="15"/>
      <c r="C248" s="18" t="s">
        <v>548</v>
      </c>
      <c r="D248" s="16"/>
      <c r="E248" s="16"/>
      <c r="F248" s="19"/>
      <c r="G248" s="19"/>
      <c r="H248" s="5"/>
    </row>
    <row r="249" spans="2:8" ht="15.75" customHeight="1" x14ac:dyDescent="0.25">
      <c r="B249" s="15"/>
      <c r="C249" s="18" t="s">
        <v>549</v>
      </c>
      <c r="D249" s="16"/>
      <c r="E249" s="16"/>
      <c r="F249" s="19"/>
      <c r="G249" s="19"/>
      <c r="H249" s="5"/>
    </row>
    <row r="250" spans="2:8" ht="15.75" customHeight="1" x14ac:dyDescent="0.25">
      <c r="B250" s="15"/>
      <c r="C250" s="18" t="s">
        <v>544</v>
      </c>
      <c r="D250" s="16"/>
      <c r="E250" s="16"/>
      <c r="F250" s="19"/>
      <c r="G250" s="19"/>
      <c r="H250" s="5"/>
    </row>
    <row r="251" spans="2:8" ht="15.75" customHeight="1" x14ac:dyDescent="0.25">
      <c r="B251" s="15"/>
      <c r="C251" s="18" t="s">
        <v>550</v>
      </c>
      <c r="D251" s="16"/>
      <c r="E251" s="16"/>
      <c r="F251" s="19"/>
      <c r="G251" s="19"/>
      <c r="H251" s="5"/>
    </row>
    <row r="252" spans="2:8" ht="15.75" customHeight="1" x14ac:dyDescent="0.25">
      <c r="B252" s="15"/>
      <c r="C252" s="18" t="s">
        <v>550</v>
      </c>
      <c r="D252" s="16"/>
      <c r="E252" s="16"/>
      <c r="F252" s="19"/>
      <c r="G252" s="19"/>
      <c r="H252" s="5"/>
    </row>
    <row r="253" spans="2:8" ht="15.75" customHeight="1" x14ac:dyDescent="0.25">
      <c r="B253" s="15"/>
      <c r="C253" s="18" t="s">
        <v>551</v>
      </c>
      <c r="D253" s="18" t="s">
        <v>552</v>
      </c>
      <c r="E253" s="18" t="s">
        <v>553</v>
      </c>
      <c r="F253" s="14" t="s">
        <v>554</v>
      </c>
      <c r="G253" s="14" t="s">
        <v>555</v>
      </c>
      <c r="H253" s="5"/>
    </row>
    <row r="254" spans="2:8" ht="15.75" customHeight="1" x14ac:dyDescent="0.25">
      <c r="B254" s="15"/>
      <c r="C254" s="18" t="s">
        <v>550</v>
      </c>
      <c r="D254" s="18" t="s">
        <v>556</v>
      </c>
      <c r="E254" s="18" t="s">
        <v>557</v>
      </c>
      <c r="F254" s="14" t="s">
        <v>558</v>
      </c>
      <c r="G254" s="14" t="s">
        <v>559</v>
      </c>
      <c r="H254" s="5"/>
    </row>
    <row r="255" spans="2:8" ht="15.75" customHeight="1" x14ac:dyDescent="0.25">
      <c r="B255" s="15"/>
      <c r="C255" s="18" t="s">
        <v>550</v>
      </c>
      <c r="D255" s="16"/>
      <c r="E255" s="16"/>
      <c r="F255" s="19"/>
      <c r="G255" s="19"/>
      <c r="H255" s="5"/>
    </row>
    <row r="256" spans="2:8" ht="15.75" customHeight="1" x14ac:dyDescent="0.25">
      <c r="B256" s="15"/>
      <c r="C256" s="18" t="s">
        <v>550</v>
      </c>
      <c r="D256" s="16"/>
      <c r="E256" s="16"/>
      <c r="F256" s="19"/>
      <c r="G256" s="19"/>
      <c r="H256" s="5"/>
    </row>
    <row r="257" spans="2:8" ht="15.75" customHeight="1" x14ac:dyDescent="0.25">
      <c r="B257" s="15"/>
      <c r="C257" s="18" t="s">
        <v>550</v>
      </c>
      <c r="D257" s="16"/>
      <c r="E257" s="16"/>
      <c r="F257" s="19"/>
      <c r="G257" s="19"/>
      <c r="H257" s="5"/>
    </row>
    <row r="258" spans="2:8" ht="15.75" customHeight="1" x14ac:dyDescent="0.25">
      <c r="B258" s="15"/>
      <c r="C258" s="18" t="s">
        <v>550</v>
      </c>
      <c r="D258" s="16"/>
      <c r="E258" s="16"/>
      <c r="F258" s="19"/>
      <c r="G258" s="19"/>
      <c r="H258" s="5"/>
    </row>
    <row r="259" spans="2:8" ht="15.75" customHeight="1" x14ac:dyDescent="0.25">
      <c r="B259" s="15"/>
      <c r="C259" s="18" t="s">
        <v>550</v>
      </c>
      <c r="D259" s="16"/>
      <c r="E259" s="16"/>
      <c r="F259" s="19"/>
      <c r="G259" s="19"/>
      <c r="H259" s="5"/>
    </row>
    <row r="260" spans="2:8" ht="15.75" customHeight="1" x14ac:dyDescent="0.25">
      <c r="B260" s="15"/>
      <c r="C260" s="14" t="s">
        <v>550</v>
      </c>
      <c r="D260" s="16"/>
      <c r="E260" s="16"/>
      <c r="F260" s="19"/>
      <c r="G260" s="19"/>
      <c r="H260" s="5"/>
    </row>
    <row r="261" spans="2:8" ht="15.75" customHeight="1" x14ac:dyDescent="0.25">
      <c r="B261" s="15"/>
      <c r="C261" s="18" t="s">
        <v>560</v>
      </c>
      <c r="D261" s="16"/>
      <c r="E261" s="16"/>
      <c r="F261" s="19"/>
      <c r="G261" s="19"/>
      <c r="H261" s="5"/>
    </row>
    <row r="262" spans="2:8" ht="15.75" customHeight="1" x14ac:dyDescent="0.25">
      <c r="B262" s="15"/>
      <c r="C262" s="18" t="s">
        <v>550</v>
      </c>
      <c r="D262" s="16"/>
      <c r="E262" s="16"/>
      <c r="F262" s="19"/>
      <c r="G262" s="19"/>
      <c r="H262" s="5"/>
    </row>
    <row r="263" spans="2:8" ht="15.75" customHeight="1" x14ac:dyDescent="0.25">
      <c r="B263" s="15"/>
      <c r="C263" s="18" t="s">
        <v>550</v>
      </c>
      <c r="D263" s="16"/>
      <c r="E263" s="16"/>
      <c r="F263" s="19"/>
      <c r="G263" s="19"/>
      <c r="H263" s="5"/>
    </row>
    <row r="264" spans="2:8" ht="15.75" customHeight="1" x14ac:dyDescent="0.25">
      <c r="B264" s="15"/>
      <c r="C264" s="18" t="s">
        <v>550</v>
      </c>
      <c r="D264" s="18" t="s">
        <v>561</v>
      </c>
      <c r="E264" s="18" t="s">
        <v>562</v>
      </c>
      <c r="F264" s="19"/>
      <c r="G264" s="19"/>
      <c r="H264" s="5"/>
    </row>
    <row r="265" spans="2:8" ht="15.75" customHeight="1" x14ac:dyDescent="0.25">
      <c r="B265" s="15"/>
      <c r="C265" s="18" t="s">
        <v>550</v>
      </c>
      <c r="D265" s="18" t="s">
        <v>563</v>
      </c>
      <c r="E265" s="18" t="s">
        <v>564</v>
      </c>
      <c r="F265" s="14" t="s">
        <v>565</v>
      </c>
      <c r="G265" s="14" t="s">
        <v>566</v>
      </c>
      <c r="H265" s="5"/>
    </row>
    <row r="266" spans="2:8" ht="15.75" customHeight="1" x14ac:dyDescent="0.25">
      <c r="B266" s="15"/>
      <c r="C266" s="18" t="s">
        <v>567</v>
      </c>
      <c r="D266" s="18" t="s">
        <v>568</v>
      </c>
      <c r="E266" s="18" t="s">
        <v>569</v>
      </c>
      <c r="F266" s="14">
        <v>3186877777</v>
      </c>
      <c r="G266" s="14">
        <v>3186873346</v>
      </c>
      <c r="H266" s="5"/>
    </row>
    <row r="267" spans="2:8" ht="15.75" customHeight="1" x14ac:dyDescent="0.25">
      <c r="B267" s="15"/>
      <c r="C267" s="18" t="s">
        <v>570</v>
      </c>
      <c r="D267" s="18" t="s">
        <v>571</v>
      </c>
      <c r="E267" s="18" t="s">
        <v>572</v>
      </c>
      <c r="F267" s="14" t="s">
        <v>573</v>
      </c>
      <c r="G267" s="14" t="s">
        <v>574</v>
      </c>
      <c r="H267" s="5"/>
    </row>
    <row r="268" spans="2:8" ht="15.75" customHeight="1" x14ac:dyDescent="0.25">
      <c r="B268" s="15"/>
      <c r="C268" s="18" t="s">
        <v>549</v>
      </c>
      <c r="D268" s="18" t="s">
        <v>575</v>
      </c>
      <c r="E268" s="18" t="s">
        <v>576</v>
      </c>
      <c r="F268" s="14" t="s">
        <v>577</v>
      </c>
      <c r="G268" s="14" t="s">
        <v>578</v>
      </c>
      <c r="H268" s="5"/>
    </row>
    <row r="269" spans="2:8" ht="15.75" customHeight="1" x14ac:dyDescent="0.25">
      <c r="B269" s="21">
        <f>HYPERLINK("https://wwwcfprd.doa.louisiana.gov/osp/lapac/ecat/dsp_LagovContractDetail.cfm?Contract=4400016436",4400016436)</f>
        <v>4400016436</v>
      </c>
      <c r="C269" s="18" t="s">
        <v>579</v>
      </c>
      <c r="D269" s="18" t="s">
        <v>580</v>
      </c>
      <c r="E269" s="18" t="s">
        <v>581</v>
      </c>
      <c r="F269" s="19"/>
      <c r="G269" s="19"/>
      <c r="H269" s="5"/>
    </row>
    <row r="270" spans="2:8" ht="15.75" customHeight="1" x14ac:dyDescent="0.25">
      <c r="B270" s="15"/>
      <c r="C270" s="17" t="s">
        <v>582</v>
      </c>
      <c r="D270" s="16"/>
      <c r="E270" s="16"/>
      <c r="F270" s="19"/>
      <c r="G270" s="19"/>
      <c r="H270" s="5"/>
    </row>
    <row r="271" spans="2:8" ht="15.75" customHeight="1" x14ac:dyDescent="0.25">
      <c r="B271" s="15"/>
      <c r="C271" s="17" t="s">
        <v>583</v>
      </c>
      <c r="D271" s="16"/>
      <c r="E271" s="16"/>
      <c r="F271" s="19"/>
      <c r="G271" s="19"/>
      <c r="H271" s="5"/>
    </row>
    <row r="272" spans="2:8" ht="15.75" customHeight="1" x14ac:dyDescent="0.25">
      <c r="B272" s="15"/>
      <c r="C272" s="17" t="s">
        <v>584</v>
      </c>
      <c r="D272" s="16"/>
      <c r="E272" s="16"/>
      <c r="F272" s="19"/>
      <c r="G272" s="19"/>
      <c r="H272" s="5"/>
    </row>
    <row r="273" spans="2:8" ht="15.75" customHeight="1" x14ac:dyDescent="0.25">
      <c r="B273" s="15"/>
      <c r="C273" s="17" t="s">
        <v>585</v>
      </c>
      <c r="D273" s="16"/>
      <c r="E273" s="16"/>
      <c r="F273" s="19"/>
      <c r="G273" s="19"/>
      <c r="H273" s="5"/>
    </row>
    <row r="274" spans="2:8" ht="15.75" customHeight="1" x14ac:dyDescent="0.25">
      <c r="B274" s="15"/>
      <c r="C274" s="17" t="s">
        <v>586</v>
      </c>
      <c r="D274" s="16"/>
      <c r="E274" s="16"/>
      <c r="F274" s="19"/>
      <c r="G274" s="19"/>
      <c r="H274" s="5"/>
    </row>
    <row r="275" spans="2:8" ht="15.75" customHeight="1" x14ac:dyDescent="0.25">
      <c r="B275" s="15"/>
      <c r="C275" s="17" t="s">
        <v>587</v>
      </c>
      <c r="D275" s="16"/>
      <c r="E275" s="16"/>
      <c r="F275" s="19"/>
      <c r="G275" s="19"/>
      <c r="H275" s="5"/>
    </row>
    <row r="276" spans="2:8" ht="15.75" customHeight="1" x14ac:dyDescent="0.25">
      <c r="B276" s="15"/>
      <c r="C276" s="17" t="s">
        <v>588</v>
      </c>
      <c r="D276" s="17" t="s">
        <v>589</v>
      </c>
      <c r="E276" s="18" t="s">
        <v>590</v>
      </c>
      <c r="F276" s="14" t="s">
        <v>591</v>
      </c>
      <c r="G276" s="19"/>
      <c r="H276" s="5"/>
    </row>
    <row r="277" spans="2:8" ht="15.75" customHeight="1" x14ac:dyDescent="0.25">
      <c r="B277" s="15"/>
      <c r="C277" s="17" t="s">
        <v>592</v>
      </c>
      <c r="D277" s="18" t="s">
        <v>593</v>
      </c>
      <c r="E277" s="18" t="s">
        <v>594</v>
      </c>
      <c r="F277" s="14" t="s">
        <v>591</v>
      </c>
      <c r="G277" s="14" t="s">
        <v>595</v>
      </c>
      <c r="H277" s="5"/>
    </row>
    <row r="278" spans="2:8" ht="15.75" customHeight="1" x14ac:dyDescent="0.25">
      <c r="B278" s="15"/>
      <c r="C278" s="17" t="s">
        <v>596</v>
      </c>
      <c r="D278" s="18" t="s">
        <v>593</v>
      </c>
      <c r="E278" s="18" t="s">
        <v>594</v>
      </c>
      <c r="F278" s="14" t="s">
        <v>591</v>
      </c>
      <c r="G278" s="14" t="s">
        <v>595</v>
      </c>
      <c r="H278" s="5"/>
    </row>
    <row r="279" spans="2:8" ht="15.75" customHeight="1" x14ac:dyDescent="0.25">
      <c r="B279" s="15"/>
      <c r="C279" s="17" t="s">
        <v>570</v>
      </c>
      <c r="D279" s="18" t="s">
        <v>571</v>
      </c>
      <c r="E279" s="18" t="s">
        <v>572</v>
      </c>
      <c r="F279" s="14" t="s">
        <v>573</v>
      </c>
      <c r="G279" s="14" t="s">
        <v>574</v>
      </c>
      <c r="H279" s="5"/>
    </row>
    <row r="280" spans="2:8" ht="15.75" customHeight="1" x14ac:dyDescent="0.25">
      <c r="B280" s="21">
        <f>HYPERLINK("https://wwwcfprd.doa.louisiana.gov/osp/lapac/ecat/dsp_LagovContractDetail.cfm?Contract=4400016556",4400016556)</f>
        <v>4400016556</v>
      </c>
      <c r="C280" s="18" t="s">
        <v>493</v>
      </c>
      <c r="D280" s="18" t="s">
        <v>494</v>
      </c>
      <c r="E280" s="18" t="s">
        <v>495</v>
      </c>
      <c r="F280" s="14" t="s">
        <v>496</v>
      </c>
      <c r="G280" s="14" t="s">
        <v>497</v>
      </c>
      <c r="H280" s="5"/>
    </row>
    <row r="281" spans="2:8" ht="15.75" customHeight="1" x14ac:dyDescent="0.25">
      <c r="B281" s="15"/>
      <c r="C281" s="16"/>
      <c r="D281" s="18" t="s">
        <v>498</v>
      </c>
      <c r="E281" s="18" t="s">
        <v>499</v>
      </c>
      <c r="F281" s="14" t="s">
        <v>496</v>
      </c>
      <c r="G281" s="14" t="s">
        <v>497</v>
      </c>
      <c r="H281" s="5"/>
    </row>
    <row r="282" spans="2:8" ht="15.75" customHeight="1" x14ac:dyDescent="0.25">
      <c r="B282" s="21">
        <f>HYPERLINK("https://wwwcfprd.doa.louisiana.gov/osp/lapac/ecat/dsp_LagovContractDetail.cfm?Contract=4400016601",4400016601)</f>
        <v>4400016601</v>
      </c>
      <c r="C282" s="18" t="s">
        <v>485</v>
      </c>
      <c r="D282" s="18" t="s">
        <v>486</v>
      </c>
      <c r="E282" s="18" t="s">
        <v>487</v>
      </c>
      <c r="F282" s="14" t="s">
        <v>488</v>
      </c>
      <c r="G282" s="14" t="s">
        <v>489</v>
      </c>
      <c r="H282" s="5"/>
    </row>
    <row r="283" spans="2:8" ht="15.75" customHeight="1" x14ac:dyDescent="0.25">
      <c r="B283" s="15"/>
      <c r="C283" s="16"/>
      <c r="D283" s="18" t="s">
        <v>490</v>
      </c>
      <c r="E283" s="18" t="s">
        <v>491</v>
      </c>
      <c r="F283" s="14" t="s">
        <v>488</v>
      </c>
      <c r="G283" s="14" t="s">
        <v>492</v>
      </c>
      <c r="H283" s="5"/>
    </row>
    <row r="284" spans="2:8" ht="15.75" customHeight="1" x14ac:dyDescent="0.25">
      <c r="B284" s="21">
        <f>HYPERLINK("https://wwwcfprd.doa.louisiana.gov/osp/lapac/ecat/dsp_LagovContractDetail.cfm?Contract=4400017081",4400017081)</f>
        <v>4400017081</v>
      </c>
      <c r="C284" s="18" t="s">
        <v>597</v>
      </c>
      <c r="D284" s="18" t="s">
        <v>598</v>
      </c>
      <c r="E284" s="18" t="s">
        <v>599</v>
      </c>
      <c r="F284" s="14" t="s">
        <v>600</v>
      </c>
      <c r="G284" s="14" t="s">
        <v>601</v>
      </c>
      <c r="H284" s="5"/>
    </row>
    <row r="285" spans="2:8" ht="15.75" customHeight="1" x14ac:dyDescent="0.25">
      <c r="B285" s="15"/>
      <c r="C285" s="16"/>
      <c r="D285" s="18" t="s">
        <v>602</v>
      </c>
      <c r="E285" s="18" t="s">
        <v>603</v>
      </c>
      <c r="F285" s="14" t="s">
        <v>600</v>
      </c>
      <c r="G285" s="19"/>
      <c r="H285" s="5"/>
    </row>
    <row r="286" spans="2:8" ht="15.75" customHeight="1" x14ac:dyDescent="0.25">
      <c r="B286" s="15"/>
      <c r="C286" s="16"/>
      <c r="D286" s="18" t="s">
        <v>604</v>
      </c>
      <c r="E286" s="18" t="s">
        <v>605</v>
      </c>
      <c r="F286" s="14" t="s">
        <v>606</v>
      </c>
      <c r="G286" s="14" t="s">
        <v>601</v>
      </c>
      <c r="H286" s="5"/>
    </row>
    <row r="287" spans="2:8" ht="15.75" customHeight="1" x14ac:dyDescent="0.25">
      <c r="B287" s="21">
        <f>HYPERLINK("https://wwwcfprd.doa.louisiana.gov/osp/lapac/ecat/dsp_LagovContractDetail.cfm?Contract=4400017082",4400017082)</f>
        <v>4400017082</v>
      </c>
      <c r="C287" s="18" t="s">
        <v>607</v>
      </c>
      <c r="D287" s="18" t="s">
        <v>608</v>
      </c>
      <c r="E287" s="18" t="s">
        <v>609</v>
      </c>
      <c r="F287" s="14" t="s">
        <v>610</v>
      </c>
      <c r="G287" s="14" t="s">
        <v>610</v>
      </c>
      <c r="H287" s="5"/>
    </row>
    <row r="288" spans="2:8" ht="15.75" customHeight="1" x14ac:dyDescent="0.25">
      <c r="B288" s="15"/>
      <c r="C288" s="16"/>
      <c r="D288" s="16"/>
      <c r="E288" s="18" t="s">
        <v>611</v>
      </c>
      <c r="F288" s="19"/>
      <c r="G288" s="19"/>
      <c r="H288" s="5"/>
    </row>
    <row r="289" spans="1:8" ht="15.75" customHeight="1" x14ac:dyDescent="0.25">
      <c r="B289" s="21">
        <f>HYPERLINK("https://wwwcfprd.doa.louisiana.gov/osp/lapac/ecat/dsp_LagovContractDetail.cfm?Contract=4400017191", 4400017191)</f>
        <v>4400017191</v>
      </c>
      <c r="C289" s="17" t="s">
        <v>612</v>
      </c>
      <c r="D289" s="18" t="s">
        <v>613</v>
      </c>
      <c r="E289" s="18" t="s">
        <v>614</v>
      </c>
      <c r="F289" s="14" t="s">
        <v>615</v>
      </c>
      <c r="G289" s="14" t="s">
        <v>616</v>
      </c>
      <c r="H289" s="5"/>
    </row>
    <row r="290" spans="1:8" ht="15.75" customHeight="1" x14ac:dyDescent="0.25">
      <c r="B290" s="15"/>
      <c r="C290" s="16"/>
      <c r="D290" s="16"/>
      <c r="E290" s="18" t="s">
        <v>617</v>
      </c>
      <c r="F290" s="19"/>
      <c r="G290" s="19"/>
      <c r="H290" s="5"/>
    </row>
    <row r="291" spans="1:8" ht="15.75" customHeight="1" thickBot="1" x14ac:dyDescent="0.3">
      <c r="B291" s="21">
        <f>HYPERLINK("https://wwwcfprd.doa.louisiana.gov/osp/lapac/ecat/dsp_LagovContractDetail.cfm?Contract=4400017192",4400017192)</f>
        <v>4400017192</v>
      </c>
      <c r="C291" s="18" t="s">
        <v>1417</v>
      </c>
      <c r="D291" s="18" t="s">
        <v>598</v>
      </c>
      <c r="E291" s="18" t="s">
        <v>599</v>
      </c>
      <c r="F291" s="14" t="s">
        <v>600</v>
      </c>
      <c r="G291" s="14" t="s">
        <v>601</v>
      </c>
      <c r="H291" s="5"/>
    </row>
    <row r="292" spans="1:8" ht="15.75" customHeight="1" thickTop="1" x14ac:dyDescent="0.25">
      <c r="B292" s="26">
        <v>4400017081</v>
      </c>
      <c r="C292" s="16" t="s">
        <v>1418</v>
      </c>
      <c r="D292" s="18" t="s">
        <v>602</v>
      </c>
      <c r="E292" s="18" t="s">
        <v>603</v>
      </c>
      <c r="F292" s="14" t="s">
        <v>600</v>
      </c>
      <c r="G292" s="19"/>
      <c r="H292" s="5"/>
    </row>
    <row r="293" spans="1:8" ht="15.75" customHeight="1" x14ac:dyDescent="0.25">
      <c r="B293" s="15"/>
      <c r="C293" s="16"/>
      <c r="D293" s="18" t="s">
        <v>604</v>
      </c>
      <c r="E293" s="18" t="s">
        <v>605</v>
      </c>
      <c r="F293" s="14" t="s">
        <v>606</v>
      </c>
      <c r="G293" s="14" t="s">
        <v>601</v>
      </c>
      <c r="H293" s="5"/>
    </row>
    <row r="294" spans="1:8" ht="15.75" customHeight="1" x14ac:dyDescent="0.25">
      <c r="B294" s="21">
        <f>HYPERLINK("https://wwwcfprd.doa.louisiana.gov/osp/lapac/ecat/dsp_LagovContractDetail.cfm?Contract=4400017193", 4400017193)</f>
        <v>4400017193</v>
      </c>
      <c r="C294" s="18" t="s">
        <v>618</v>
      </c>
      <c r="D294" s="18" t="s">
        <v>619</v>
      </c>
      <c r="E294" s="18" t="s">
        <v>620</v>
      </c>
      <c r="F294" s="14" t="s">
        <v>621</v>
      </c>
      <c r="G294" s="14" t="s">
        <v>622</v>
      </c>
      <c r="H294" s="5"/>
    </row>
    <row r="295" spans="1:8" ht="15.75" customHeight="1" x14ac:dyDescent="0.25">
      <c r="B295" s="15"/>
      <c r="C295" s="18" t="s">
        <v>623</v>
      </c>
      <c r="D295" s="18" t="s">
        <v>624</v>
      </c>
      <c r="E295" s="18" t="s">
        <v>625</v>
      </c>
      <c r="F295" s="14" t="s">
        <v>626</v>
      </c>
      <c r="G295" s="14" t="s">
        <v>627</v>
      </c>
      <c r="H295" s="5"/>
    </row>
    <row r="296" spans="1:8" ht="15.75" customHeight="1" x14ac:dyDescent="0.25">
      <c r="B296" s="15"/>
      <c r="C296" s="16"/>
      <c r="D296" s="18" t="s">
        <v>628</v>
      </c>
      <c r="E296" s="18" t="s">
        <v>629</v>
      </c>
      <c r="F296" s="14" t="s">
        <v>630</v>
      </c>
      <c r="G296" s="19"/>
      <c r="H296" s="5"/>
    </row>
    <row r="297" spans="1:8" ht="15.75" customHeight="1" x14ac:dyDescent="0.25">
      <c r="A297" s="3" t="s">
        <v>631</v>
      </c>
      <c r="B297" s="21">
        <f>HYPERLINK("https://wwwcfprd.doa.louisiana.gov/osp/lapac/ecat/dsp_LagovContractDetail.cfm?Contract=4400016435",4400016435)</f>
        <v>4400016435</v>
      </c>
      <c r="C297" s="18" t="s">
        <v>549</v>
      </c>
      <c r="D297" s="16"/>
      <c r="E297" s="16"/>
      <c r="F297" s="19"/>
      <c r="G297" s="19"/>
      <c r="H297" s="5"/>
    </row>
    <row r="298" spans="1:8" ht="15.75" customHeight="1" x14ac:dyDescent="0.25">
      <c r="B298" s="15"/>
      <c r="C298" s="14" t="s">
        <v>544</v>
      </c>
      <c r="D298" s="16"/>
      <c r="E298" s="16"/>
      <c r="F298" s="19"/>
      <c r="G298" s="19"/>
      <c r="H298" s="5"/>
    </row>
    <row r="299" spans="1:8" ht="15.75" customHeight="1" x14ac:dyDescent="0.25">
      <c r="B299" s="15"/>
      <c r="C299" s="14" t="s">
        <v>550</v>
      </c>
      <c r="D299" s="16"/>
      <c r="E299" s="16"/>
      <c r="F299" s="19"/>
      <c r="G299" s="19"/>
      <c r="H299" s="5"/>
    </row>
    <row r="300" spans="1:8" ht="15.75" customHeight="1" x14ac:dyDescent="0.25">
      <c r="B300" s="15"/>
      <c r="C300" s="14" t="s">
        <v>546</v>
      </c>
      <c r="D300" s="16"/>
      <c r="E300" s="16"/>
      <c r="F300" s="19"/>
      <c r="G300" s="19"/>
      <c r="H300" s="5"/>
    </row>
    <row r="301" spans="1:8" ht="15.75" customHeight="1" x14ac:dyDescent="0.25">
      <c r="B301" s="15"/>
      <c r="C301" s="14" t="s">
        <v>547</v>
      </c>
      <c r="D301" s="16"/>
      <c r="E301" s="16"/>
      <c r="F301" s="19"/>
      <c r="G301" s="19"/>
      <c r="H301" s="5"/>
    </row>
    <row r="302" spans="1:8" ht="15.75" customHeight="1" x14ac:dyDescent="0.25">
      <c r="B302" s="15"/>
      <c r="C302" s="14" t="s">
        <v>548</v>
      </c>
      <c r="D302" s="16"/>
      <c r="E302" s="16"/>
      <c r="F302" s="19"/>
      <c r="G302" s="19"/>
      <c r="H302" s="5"/>
    </row>
    <row r="303" spans="1:8" ht="15.75" customHeight="1" x14ac:dyDescent="0.25">
      <c r="B303" s="15"/>
      <c r="C303" s="14" t="s">
        <v>548</v>
      </c>
      <c r="D303" s="16"/>
      <c r="E303" s="16"/>
      <c r="F303" s="19"/>
      <c r="G303" s="19"/>
      <c r="H303" s="5"/>
    </row>
    <row r="304" spans="1:8" ht="15.75" customHeight="1" x14ac:dyDescent="0.25">
      <c r="B304" s="15"/>
      <c r="C304" s="18" t="s">
        <v>549</v>
      </c>
      <c r="D304" s="16"/>
      <c r="E304" s="16"/>
      <c r="F304" s="19"/>
      <c r="G304" s="19"/>
      <c r="H304" s="5"/>
    </row>
    <row r="305" spans="2:8" ht="15.75" customHeight="1" x14ac:dyDescent="0.25">
      <c r="B305" s="15"/>
      <c r="C305" s="14" t="s">
        <v>544</v>
      </c>
      <c r="D305" s="16"/>
      <c r="E305" s="16"/>
      <c r="F305" s="19"/>
      <c r="G305" s="19"/>
      <c r="H305" s="5"/>
    </row>
    <row r="306" spans="2:8" ht="15.75" customHeight="1" x14ac:dyDescent="0.25">
      <c r="B306" s="15"/>
      <c r="C306" s="18" t="s">
        <v>550</v>
      </c>
      <c r="D306" s="16"/>
      <c r="E306" s="16"/>
      <c r="F306" s="19"/>
      <c r="G306" s="19"/>
      <c r="H306" s="5"/>
    </row>
    <row r="307" spans="2:8" ht="15.75" customHeight="1" x14ac:dyDescent="0.25">
      <c r="B307" s="15"/>
      <c r="C307" s="18" t="s">
        <v>550</v>
      </c>
      <c r="D307" s="16"/>
      <c r="E307" s="16"/>
      <c r="F307" s="19"/>
      <c r="G307" s="19"/>
      <c r="H307" s="5"/>
    </row>
    <row r="308" spans="2:8" ht="15.75" customHeight="1" x14ac:dyDescent="0.25">
      <c r="B308" s="15"/>
      <c r="C308" s="18" t="s">
        <v>551</v>
      </c>
      <c r="D308" s="18" t="s">
        <v>552</v>
      </c>
      <c r="E308" s="18" t="s">
        <v>553</v>
      </c>
      <c r="F308" s="14" t="s">
        <v>554</v>
      </c>
      <c r="G308" s="14" t="s">
        <v>555</v>
      </c>
      <c r="H308" s="5"/>
    </row>
    <row r="309" spans="2:8" ht="15.75" customHeight="1" x14ac:dyDescent="0.25">
      <c r="B309" s="15"/>
      <c r="C309" s="18" t="s">
        <v>550</v>
      </c>
      <c r="D309" s="16"/>
      <c r="E309" s="16"/>
      <c r="F309" s="19"/>
      <c r="G309" s="19"/>
      <c r="H309" s="5"/>
    </row>
    <row r="310" spans="2:8" ht="15.75" customHeight="1" x14ac:dyDescent="0.25">
      <c r="B310" s="15"/>
      <c r="C310" s="18" t="s">
        <v>550</v>
      </c>
      <c r="D310" s="16"/>
      <c r="E310" s="16"/>
      <c r="F310" s="19"/>
      <c r="G310" s="19"/>
      <c r="H310" s="5"/>
    </row>
    <row r="311" spans="2:8" ht="15.75" customHeight="1" x14ac:dyDescent="0.25">
      <c r="B311" s="15"/>
      <c r="C311" s="18" t="s">
        <v>550</v>
      </c>
      <c r="D311" s="16"/>
      <c r="E311" s="16"/>
      <c r="F311" s="19"/>
      <c r="G311" s="19"/>
      <c r="H311" s="5"/>
    </row>
    <row r="312" spans="2:8" ht="15.75" customHeight="1" x14ac:dyDescent="0.25">
      <c r="B312" s="15"/>
      <c r="C312" s="18" t="s">
        <v>550</v>
      </c>
      <c r="D312" s="16"/>
      <c r="E312" s="16"/>
      <c r="F312" s="19"/>
      <c r="G312" s="19"/>
      <c r="H312" s="5"/>
    </row>
    <row r="313" spans="2:8" ht="15.75" customHeight="1" x14ac:dyDescent="0.25">
      <c r="B313" s="15"/>
      <c r="C313" s="18" t="s">
        <v>550</v>
      </c>
      <c r="D313" s="16"/>
      <c r="E313" s="16"/>
      <c r="F313" s="19"/>
      <c r="G313" s="19"/>
      <c r="H313" s="5"/>
    </row>
    <row r="314" spans="2:8" ht="15.75" customHeight="1" x14ac:dyDescent="0.25">
      <c r="B314" s="15"/>
      <c r="C314" s="18" t="s">
        <v>550</v>
      </c>
      <c r="D314" s="16"/>
      <c r="E314" s="16"/>
      <c r="F314" s="19"/>
      <c r="G314" s="19"/>
      <c r="H314" s="5"/>
    </row>
    <row r="315" spans="2:8" ht="15.75" customHeight="1" x14ac:dyDescent="0.25">
      <c r="B315" s="15"/>
      <c r="C315" s="18" t="s">
        <v>560</v>
      </c>
      <c r="D315" s="16"/>
      <c r="E315" s="16"/>
      <c r="F315" s="19"/>
      <c r="G315" s="19"/>
      <c r="H315" s="5"/>
    </row>
    <row r="316" spans="2:8" ht="15.75" customHeight="1" x14ac:dyDescent="0.25">
      <c r="B316" s="15"/>
      <c r="C316" s="18" t="s">
        <v>550</v>
      </c>
      <c r="D316" s="16"/>
      <c r="E316" s="16"/>
      <c r="F316" s="19"/>
      <c r="G316" s="19"/>
      <c r="H316" s="5"/>
    </row>
    <row r="317" spans="2:8" ht="15.75" customHeight="1" x14ac:dyDescent="0.25">
      <c r="B317" s="15"/>
      <c r="C317" s="18" t="s">
        <v>550</v>
      </c>
      <c r="D317" s="16"/>
      <c r="E317" s="16"/>
      <c r="F317" s="19"/>
      <c r="G317" s="19"/>
      <c r="H317" s="5"/>
    </row>
    <row r="318" spans="2:8" ht="15.75" customHeight="1" x14ac:dyDescent="0.25">
      <c r="B318" s="15"/>
      <c r="C318" s="18" t="s">
        <v>550</v>
      </c>
      <c r="D318" s="18" t="s">
        <v>561</v>
      </c>
      <c r="E318" s="18" t="s">
        <v>562</v>
      </c>
      <c r="F318" s="19"/>
      <c r="G318" s="19"/>
      <c r="H318" s="5"/>
    </row>
    <row r="319" spans="2:8" ht="15.75" customHeight="1" x14ac:dyDescent="0.25">
      <c r="B319" s="15"/>
      <c r="C319" s="18" t="s">
        <v>632</v>
      </c>
      <c r="D319" s="18" t="s">
        <v>633</v>
      </c>
      <c r="E319" s="18" t="s">
        <v>634</v>
      </c>
      <c r="F319" s="14" t="s">
        <v>635</v>
      </c>
      <c r="G319" s="14" t="s">
        <v>636</v>
      </c>
      <c r="H319" s="5"/>
    </row>
    <row r="320" spans="2:8" ht="15.75" customHeight="1" x14ac:dyDescent="0.25">
      <c r="B320" s="15"/>
      <c r="C320" s="18" t="s">
        <v>550</v>
      </c>
      <c r="D320" s="18" t="s">
        <v>563</v>
      </c>
      <c r="E320" s="18" t="s">
        <v>564</v>
      </c>
      <c r="F320" s="14" t="s">
        <v>565</v>
      </c>
      <c r="G320" s="14" t="s">
        <v>566</v>
      </c>
      <c r="H320" s="5"/>
    </row>
    <row r="321" spans="1:8" ht="15.75" customHeight="1" x14ac:dyDescent="0.25">
      <c r="B321" s="15"/>
      <c r="C321" s="18" t="s">
        <v>567</v>
      </c>
      <c r="D321" s="18" t="s">
        <v>568</v>
      </c>
      <c r="E321" s="18" t="s">
        <v>569</v>
      </c>
      <c r="F321" s="14">
        <v>3186877777</v>
      </c>
      <c r="G321" s="14">
        <v>3186873346</v>
      </c>
      <c r="H321" s="5"/>
    </row>
    <row r="322" spans="1:8" ht="15.75" customHeight="1" x14ac:dyDescent="0.25">
      <c r="B322" s="15"/>
      <c r="C322" s="18" t="s">
        <v>570</v>
      </c>
      <c r="D322" s="18" t="s">
        <v>571</v>
      </c>
      <c r="E322" s="18" t="s">
        <v>572</v>
      </c>
      <c r="F322" s="14" t="s">
        <v>573</v>
      </c>
      <c r="G322" s="14" t="s">
        <v>574</v>
      </c>
      <c r="H322" s="5"/>
    </row>
    <row r="323" spans="1:8" ht="15.75" customHeight="1" x14ac:dyDescent="0.25">
      <c r="B323" s="15"/>
      <c r="C323" s="18" t="s">
        <v>549</v>
      </c>
      <c r="D323" s="18" t="s">
        <v>575</v>
      </c>
      <c r="E323" s="18" t="s">
        <v>576</v>
      </c>
      <c r="F323" s="14" t="s">
        <v>577</v>
      </c>
      <c r="G323" s="14" t="s">
        <v>578</v>
      </c>
      <c r="H323" s="5"/>
    </row>
    <row r="324" spans="1:8" ht="15.75" customHeight="1" x14ac:dyDescent="0.25">
      <c r="B324" s="21">
        <f>HYPERLINK("https://wwwcfprd.doa.louisiana.gov/osp/lapac/ecat/dsp_LagovContractDetail.cfm?Contract=4400016436",4400016436)</f>
        <v>4400016436</v>
      </c>
      <c r="C324" s="18" t="s">
        <v>579</v>
      </c>
      <c r="D324" s="18" t="s">
        <v>580</v>
      </c>
      <c r="E324" s="18" t="s">
        <v>581</v>
      </c>
      <c r="F324" s="19"/>
      <c r="G324" s="19"/>
      <c r="H324" s="5"/>
    </row>
    <row r="325" spans="1:8" ht="15.75" customHeight="1" x14ac:dyDescent="0.25">
      <c r="B325" s="15"/>
      <c r="C325" s="14" t="s">
        <v>637</v>
      </c>
      <c r="D325" s="16"/>
      <c r="E325" s="16"/>
      <c r="F325" s="19"/>
      <c r="G325" s="19"/>
      <c r="H325" s="5"/>
    </row>
    <row r="326" spans="1:8" ht="15.75" customHeight="1" x14ac:dyDescent="0.25">
      <c r="B326" s="15"/>
      <c r="C326" s="14" t="s">
        <v>637</v>
      </c>
      <c r="D326" s="16"/>
      <c r="E326" s="16"/>
      <c r="F326" s="19"/>
      <c r="G326" s="19"/>
      <c r="H326" s="5"/>
    </row>
    <row r="327" spans="1:8" ht="15.75" customHeight="1" x14ac:dyDescent="0.25">
      <c r="B327" s="15"/>
      <c r="C327" s="14" t="s">
        <v>637</v>
      </c>
      <c r="D327" s="16"/>
      <c r="E327" s="16"/>
      <c r="F327" s="19"/>
      <c r="G327" s="19"/>
      <c r="H327" s="5"/>
    </row>
    <row r="328" spans="1:8" ht="15.75" customHeight="1" x14ac:dyDescent="0.25">
      <c r="B328" s="15"/>
      <c r="C328" s="14" t="s">
        <v>637</v>
      </c>
      <c r="D328" s="16"/>
      <c r="E328" s="16"/>
      <c r="F328" s="19"/>
      <c r="G328" s="19"/>
      <c r="H328" s="5"/>
    </row>
    <row r="329" spans="1:8" ht="15.75" customHeight="1" x14ac:dyDescent="0.25">
      <c r="B329" s="15"/>
      <c r="C329" s="14" t="s">
        <v>637</v>
      </c>
      <c r="D329" s="16"/>
      <c r="E329" s="16"/>
      <c r="F329" s="19"/>
      <c r="G329" s="19"/>
      <c r="H329" s="5"/>
    </row>
    <row r="330" spans="1:8" ht="15.75" customHeight="1" x14ac:dyDescent="0.25">
      <c r="B330" s="15"/>
      <c r="C330" s="14" t="s">
        <v>637</v>
      </c>
      <c r="D330" s="16"/>
      <c r="E330" s="16"/>
      <c r="F330" s="19"/>
      <c r="G330" s="19"/>
      <c r="H330" s="5"/>
    </row>
    <row r="331" spans="1:8" ht="15.75" customHeight="1" x14ac:dyDescent="0.25">
      <c r="B331" s="15"/>
      <c r="C331" s="14" t="s">
        <v>637</v>
      </c>
      <c r="D331" s="18" t="s">
        <v>638</v>
      </c>
      <c r="E331" s="18" t="s">
        <v>590</v>
      </c>
      <c r="F331" s="14" t="s">
        <v>591</v>
      </c>
      <c r="G331" s="14" t="s">
        <v>595</v>
      </c>
      <c r="H331" s="5"/>
    </row>
    <row r="332" spans="1:8" ht="15.75" customHeight="1" x14ac:dyDescent="0.25">
      <c r="B332" s="15"/>
      <c r="C332" s="14" t="s">
        <v>637</v>
      </c>
      <c r="D332" s="18" t="s">
        <v>638</v>
      </c>
      <c r="E332" s="18" t="s">
        <v>590</v>
      </c>
      <c r="F332" s="14" t="s">
        <v>639</v>
      </c>
      <c r="G332" s="14" t="s">
        <v>640</v>
      </c>
      <c r="H332" s="5"/>
    </row>
    <row r="333" spans="1:8" ht="15.75" customHeight="1" x14ac:dyDescent="0.25">
      <c r="B333" s="15"/>
      <c r="C333" s="14" t="s">
        <v>637</v>
      </c>
      <c r="D333" s="18" t="s">
        <v>638</v>
      </c>
      <c r="E333" s="18" t="s">
        <v>590</v>
      </c>
      <c r="F333" s="14" t="s">
        <v>641</v>
      </c>
      <c r="G333" s="14" t="s">
        <v>642</v>
      </c>
      <c r="H333" s="5"/>
    </row>
    <row r="334" spans="1:8" ht="15.75" customHeight="1" x14ac:dyDescent="0.25">
      <c r="B334" s="15"/>
      <c r="C334" s="18" t="s">
        <v>570</v>
      </c>
      <c r="D334" s="18" t="s">
        <v>571</v>
      </c>
      <c r="E334" s="18" t="s">
        <v>572</v>
      </c>
      <c r="F334" s="14" t="s">
        <v>573</v>
      </c>
      <c r="G334" s="14" t="s">
        <v>574</v>
      </c>
      <c r="H334" s="5"/>
    </row>
    <row r="335" spans="1:8" ht="15.75" customHeight="1" x14ac:dyDescent="0.25">
      <c r="B335" s="15"/>
      <c r="C335" s="16"/>
      <c r="D335" s="16"/>
      <c r="E335" s="16"/>
      <c r="F335" s="19"/>
      <c r="G335" s="19"/>
      <c r="H335" s="5"/>
    </row>
    <row r="336" spans="1:8" ht="15.75" customHeight="1" x14ac:dyDescent="0.25">
      <c r="A336" s="3" t="s">
        <v>1441</v>
      </c>
      <c r="B336" s="21">
        <f>HYPERLINK("https://wwwcfprd.doa.louisiana.gov/osp/lapac/ecat/dsp_LagovContractDetail.cfm?Contract=4400000849", 4400000849)</f>
        <v>4400000849</v>
      </c>
      <c r="C336" s="18" t="s">
        <v>643</v>
      </c>
      <c r="D336" s="18" t="s">
        <v>644</v>
      </c>
      <c r="E336" s="18" t="s">
        <v>645</v>
      </c>
      <c r="F336" s="14" t="s">
        <v>646</v>
      </c>
      <c r="G336" s="14" t="s">
        <v>647</v>
      </c>
      <c r="H336" s="5"/>
    </row>
    <row r="337" spans="2:8" ht="15.75" customHeight="1" x14ac:dyDescent="0.25">
      <c r="B337" s="15"/>
      <c r="C337" s="16"/>
      <c r="D337" s="18" t="s">
        <v>648</v>
      </c>
      <c r="E337" s="18" t="s">
        <v>649</v>
      </c>
      <c r="F337" s="14" t="s">
        <v>646</v>
      </c>
      <c r="G337" s="14" t="s">
        <v>647</v>
      </c>
      <c r="H337" s="5"/>
    </row>
    <row r="338" spans="2:8" ht="15.75" customHeight="1" x14ac:dyDescent="0.25">
      <c r="B338" s="21">
        <f>HYPERLINK("https://wwwcfprd.doa.louisiana.gov/osp/lapac/ecat/dsp_LagovContractDetail.cfm?Contract=4400008873", 4400008873)</f>
        <v>4400008873</v>
      </c>
      <c r="C338" s="18" t="s">
        <v>650</v>
      </c>
      <c r="D338" s="18" t="s">
        <v>651</v>
      </c>
      <c r="E338" s="18" t="s">
        <v>297</v>
      </c>
      <c r="F338" s="14" t="s">
        <v>652</v>
      </c>
      <c r="G338" s="19"/>
      <c r="H338" s="5"/>
    </row>
    <row r="339" spans="2:8" ht="15.75" customHeight="1" x14ac:dyDescent="0.25">
      <c r="B339" s="21">
        <f>HYPERLINK("https://wwwcfprd.doa.louisiana.gov/osp/lapac/ecat/dsp_LagovContractDetail.cfm?Contract=4400009059", 4400009059)</f>
        <v>4400009059</v>
      </c>
      <c r="C339" s="18" t="s">
        <v>653</v>
      </c>
      <c r="D339" s="18" t="s">
        <v>654</v>
      </c>
      <c r="E339" s="18" t="s">
        <v>297</v>
      </c>
      <c r="F339" s="14" t="s">
        <v>655</v>
      </c>
      <c r="G339" s="19"/>
      <c r="H339" s="5"/>
    </row>
    <row r="340" spans="2:8" ht="15.75" customHeight="1" x14ac:dyDescent="0.25">
      <c r="B340" s="21">
        <f>HYPERLINK("https://wwwcfprd.doa.louisiana.gov/osp/lapac/ecat/dsp_LagovContractDetail.cfm?Contract=4400009785", 4400009785)</f>
        <v>4400009785</v>
      </c>
      <c r="C340" s="18" t="s">
        <v>656</v>
      </c>
      <c r="D340" s="18" t="s">
        <v>657</v>
      </c>
      <c r="E340" s="18" t="s">
        <v>658</v>
      </c>
      <c r="F340" s="14" t="s">
        <v>659</v>
      </c>
      <c r="G340" s="14" t="s">
        <v>660</v>
      </c>
      <c r="H340" s="5"/>
    </row>
    <row r="341" spans="2:8" ht="15.75" customHeight="1" x14ac:dyDescent="0.25">
      <c r="B341" s="21">
        <f>HYPERLINK("https://wwwcfprd.doa.louisiana.gov/osp/lapac/ecat/dsp_LagovContractDetail.cfm?Contract=4400009903", 4400009903)</f>
        <v>4400009903</v>
      </c>
      <c r="C341" s="18" t="s">
        <v>661</v>
      </c>
      <c r="D341" s="16"/>
      <c r="E341" s="16"/>
      <c r="F341" s="19"/>
      <c r="G341" s="19"/>
      <c r="H341" s="5"/>
    </row>
    <row r="342" spans="2:8" ht="15.75" customHeight="1" x14ac:dyDescent="0.25">
      <c r="B342" s="15"/>
      <c r="C342" s="18" t="s">
        <v>662</v>
      </c>
      <c r="D342" s="16"/>
      <c r="E342" s="16"/>
      <c r="F342" s="19"/>
      <c r="G342" s="19"/>
      <c r="H342" s="5"/>
    </row>
    <row r="343" spans="2:8" ht="15.75" customHeight="1" x14ac:dyDescent="0.25">
      <c r="B343" s="15"/>
      <c r="C343" s="18" t="s">
        <v>662</v>
      </c>
      <c r="D343" s="16"/>
      <c r="E343" s="16"/>
      <c r="F343" s="19"/>
      <c r="G343" s="19"/>
      <c r="H343" s="5"/>
    </row>
    <row r="344" spans="2:8" ht="15.75" customHeight="1" x14ac:dyDescent="0.25">
      <c r="B344" s="15"/>
      <c r="C344" s="18" t="s">
        <v>663</v>
      </c>
      <c r="D344" s="18" t="s">
        <v>664</v>
      </c>
      <c r="E344" s="18" t="s">
        <v>665</v>
      </c>
      <c r="F344" s="14">
        <v>3374574103</v>
      </c>
      <c r="G344" s="14">
        <v>3374574516</v>
      </c>
      <c r="H344" s="5"/>
    </row>
    <row r="345" spans="2:8" ht="15.75" customHeight="1" x14ac:dyDescent="0.25">
      <c r="B345" s="15"/>
      <c r="C345" s="18" t="s">
        <v>663</v>
      </c>
      <c r="D345" s="16"/>
      <c r="E345" s="16"/>
      <c r="F345" s="19"/>
      <c r="G345" s="19"/>
      <c r="H345" s="5"/>
    </row>
    <row r="346" spans="2:8" ht="15.75" customHeight="1" x14ac:dyDescent="0.25">
      <c r="B346" s="15"/>
      <c r="C346" s="18" t="s">
        <v>663</v>
      </c>
      <c r="D346" s="16"/>
      <c r="E346" s="16"/>
      <c r="F346" s="19"/>
      <c r="G346" s="19"/>
      <c r="H346" s="5"/>
    </row>
    <row r="347" spans="2:8" ht="15.75" customHeight="1" x14ac:dyDescent="0.25">
      <c r="B347" s="15"/>
      <c r="C347" s="18" t="s">
        <v>663</v>
      </c>
      <c r="D347" s="16"/>
      <c r="E347" s="16"/>
      <c r="F347" s="19"/>
      <c r="G347" s="19"/>
      <c r="H347" s="5"/>
    </row>
    <row r="348" spans="2:8" ht="15.75" customHeight="1" x14ac:dyDescent="0.25">
      <c r="B348" s="15"/>
      <c r="C348" s="18" t="s">
        <v>666</v>
      </c>
      <c r="D348" s="16"/>
      <c r="E348" s="16"/>
      <c r="F348" s="19"/>
      <c r="G348" s="19"/>
      <c r="H348" s="5"/>
    </row>
    <row r="349" spans="2:8" ht="15.75" customHeight="1" x14ac:dyDescent="0.25">
      <c r="B349" s="15"/>
      <c r="C349" s="18" t="s">
        <v>667</v>
      </c>
      <c r="D349" s="18" t="s">
        <v>668</v>
      </c>
      <c r="E349" s="18" t="s">
        <v>669</v>
      </c>
      <c r="F349" s="14" t="s">
        <v>670</v>
      </c>
      <c r="G349" s="14" t="s">
        <v>671</v>
      </c>
      <c r="H349" s="5"/>
    </row>
    <row r="350" spans="2:8" ht="15.75" customHeight="1" x14ac:dyDescent="0.25">
      <c r="B350" s="15"/>
      <c r="C350" s="18" t="s">
        <v>672</v>
      </c>
      <c r="D350" s="18" t="s">
        <v>673</v>
      </c>
      <c r="E350" s="18" t="s">
        <v>674</v>
      </c>
      <c r="F350" s="14" t="s">
        <v>675</v>
      </c>
      <c r="G350" s="14" t="s">
        <v>676</v>
      </c>
      <c r="H350" s="5"/>
    </row>
    <row r="351" spans="2:8" ht="15.75" customHeight="1" x14ac:dyDescent="0.25">
      <c r="B351" s="15"/>
      <c r="C351" s="18" t="s">
        <v>677</v>
      </c>
      <c r="D351" s="18" t="s">
        <v>678</v>
      </c>
      <c r="E351" s="18" t="s">
        <v>679</v>
      </c>
      <c r="F351" s="14" t="s">
        <v>680</v>
      </c>
      <c r="G351" s="14" t="s">
        <v>681</v>
      </c>
      <c r="H351" s="5"/>
    </row>
    <row r="352" spans="2:8" ht="15.75" customHeight="1" x14ac:dyDescent="0.25">
      <c r="B352" s="15"/>
      <c r="C352" s="16"/>
      <c r="D352" s="18" t="s">
        <v>682</v>
      </c>
      <c r="E352" s="18" t="s">
        <v>683</v>
      </c>
      <c r="F352" s="14" t="s">
        <v>680</v>
      </c>
      <c r="G352" s="14" t="s">
        <v>681</v>
      </c>
      <c r="H352" s="5"/>
    </row>
    <row r="353" spans="2:8" ht="15.75" customHeight="1" x14ac:dyDescent="0.25">
      <c r="B353" s="15"/>
      <c r="C353" s="18" t="s">
        <v>663</v>
      </c>
      <c r="D353" s="18" t="s">
        <v>664</v>
      </c>
      <c r="E353" s="18" t="s">
        <v>684</v>
      </c>
      <c r="F353" s="14" t="s">
        <v>685</v>
      </c>
      <c r="G353" s="14" t="s">
        <v>686</v>
      </c>
      <c r="H353" s="5"/>
    </row>
    <row r="354" spans="2:8" ht="15.75" customHeight="1" x14ac:dyDescent="0.25">
      <c r="B354" s="15"/>
      <c r="C354" s="18" t="s">
        <v>687</v>
      </c>
      <c r="D354" s="18" t="s">
        <v>688</v>
      </c>
      <c r="E354" s="18" t="s">
        <v>689</v>
      </c>
      <c r="F354" s="14" t="s">
        <v>690</v>
      </c>
      <c r="G354" s="14" t="s">
        <v>691</v>
      </c>
      <c r="H354" s="5"/>
    </row>
    <row r="355" spans="2:8" ht="15.75" customHeight="1" x14ac:dyDescent="0.25">
      <c r="B355" s="15"/>
      <c r="C355" s="18" t="s">
        <v>687</v>
      </c>
      <c r="D355" s="18" t="s">
        <v>688</v>
      </c>
      <c r="E355" s="18" t="s">
        <v>689</v>
      </c>
      <c r="F355" s="14" t="s">
        <v>690</v>
      </c>
      <c r="G355" s="14" t="s">
        <v>691</v>
      </c>
      <c r="H355" s="5"/>
    </row>
    <row r="356" spans="2:8" ht="15.75" customHeight="1" x14ac:dyDescent="0.25">
      <c r="B356" s="15"/>
      <c r="C356" s="18" t="s">
        <v>692</v>
      </c>
      <c r="D356" s="18" t="s">
        <v>693</v>
      </c>
      <c r="E356" s="18" t="s">
        <v>694</v>
      </c>
      <c r="F356" s="14">
        <v>6018185674</v>
      </c>
      <c r="G356" s="19"/>
      <c r="H356" s="5"/>
    </row>
    <row r="357" spans="2:8" ht="15.75" customHeight="1" x14ac:dyDescent="0.25">
      <c r="B357" s="15"/>
      <c r="C357" s="16"/>
      <c r="D357" s="18" t="s">
        <v>695</v>
      </c>
      <c r="E357" s="18" t="s">
        <v>696</v>
      </c>
      <c r="F357" s="14">
        <v>3348742853</v>
      </c>
      <c r="G357" s="14">
        <v>3348742701</v>
      </c>
      <c r="H357" s="5"/>
    </row>
    <row r="358" spans="2:8" ht="15.75" customHeight="1" x14ac:dyDescent="0.25">
      <c r="B358" s="15"/>
      <c r="C358" s="16"/>
      <c r="D358" s="18" t="s">
        <v>697</v>
      </c>
      <c r="E358" s="18" t="s">
        <v>698</v>
      </c>
      <c r="F358" s="14">
        <v>3348742790</v>
      </c>
      <c r="G358" s="14">
        <v>3183967799</v>
      </c>
      <c r="H358" s="5"/>
    </row>
    <row r="359" spans="2:8" ht="15.75" customHeight="1" x14ac:dyDescent="0.25">
      <c r="B359" s="15"/>
      <c r="C359" s="16"/>
      <c r="D359" s="18" t="s">
        <v>699</v>
      </c>
      <c r="E359" s="18" t="s">
        <v>700</v>
      </c>
      <c r="F359" s="14">
        <v>3183661128</v>
      </c>
      <c r="G359" s="14">
        <v>3343757307</v>
      </c>
      <c r="H359" s="5"/>
    </row>
    <row r="360" spans="2:8" ht="15.75" customHeight="1" x14ac:dyDescent="0.25">
      <c r="B360" s="15"/>
      <c r="C360" s="14" t="s">
        <v>701</v>
      </c>
      <c r="D360" s="18" t="s">
        <v>702</v>
      </c>
      <c r="E360" s="18" t="s">
        <v>703</v>
      </c>
      <c r="F360" s="14" t="s">
        <v>704</v>
      </c>
      <c r="G360" s="14" t="s">
        <v>705</v>
      </c>
      <c r="H360" s="5"/>
    </row>
    <row r="361" spans="2:8" ht="15.75" customHeight="1" x14ac:dyDescent="0.25">
      <c r="B361" s="15"/>
      <c r="C361" s="18" t="s">
        <v>706</v>
      </c>
      <c r="D361" s="18" t="s">
        <v>707</v>
      </c>
      <c r="E361" s="18" t="s">
        <v>708</v>
      </c>
      <c r="F361" s="14" t="s">
        <v>709</v>
      </c>
      <c r="G361" s="14" t="s">
        <v>710</v>
      </c>
      <c r="H361" s="5"/>
    </row>
    <row r="362" spans="2:8" ht="15.75" customHeight="1" x14ac:dyDescent="0.25">
      <c r="B362" s="15"/>
      <c r="C362" s="18" t="s">
        <v>711</v>
      </c>
      <c r="D362" s="18" t="s">
        <v>712</v>
      </c>
      <c r="E362" s="18" t="s">
        <v>713</v>
      </c>
      <c r="F362" s="14" t="s">
        <v>714</v>
      </c>
      <c r="G362" s="14" t="s">
        <v>715</v>
      </c>
      <c r="H362" s="5"/>
    </row>
    <row r="363" spans="2:8" ht="15.75" customHeight="1" x14ac:dyDescent="0.25">
      <c r="B363" s="15"/>
      <c r="C363" s="14" t="s">
        <v>716</v>
      </c>
      <c r="D363" s="16"/>
      <c r="E363" s="16"/>
      <c r="F363" s="19"/>
      <c r="G363" s="19"/>
      <c r="H363" s="5"/>
    </row>
    <row r="364" spans="2:8" ht="15.75" customHeight="1" x14ac:dyDescent="0.25">
      <c r="B364" s="15"/>
      <c r="C364" s="18" t="s">
        <v>717</v>
      </c>
      <c r="D364" s="18" t="s">
        <v>718</v>
      </c>
      <c r="E364" s="18" t="s">
        <v>719</v>
      </c>
      <c r="F364" s="14">
        <v>5044676794</v>
      </c>
      <c r="G364" s="14">
        <v>5044676799</v>
      </c>
      <c r="H364" s="5"/>
    </row>
    <row r="365" spans="2:8" ht="15.75" customHeight="1" x14ac:dyDescent="0.25">
      <c r="B365" s="15"/>
      <c r="C365" s="18" t="s">
        <v>720</v>
      </c>
      <c r="D365" s="16"/>
      <c r="E365" s="16"/>
      <c r="F365" s="19"/>
      <c r="G365" s="19"/>
      <c r="H365" s="5"/>
    </row>
    <row r="366" spans="2:8" ht="15.75" customHeight="1" x14ac:dyDescent="0.25">
      <c r="B366" s="15"/>
      <c r="C366" s="18" t="s">
        <v>721</v>
      </c>
      <c r="D366" s="18" t="s">
        <v>722</v>
      </c>
      <c r="E366" s="18" t="s">
        <v>723</v>
      </c>
      <c r="F366" s="14">
        <v>2256644036</v>
      </c>
      <c r="G366" s="14">
        <v>2256644089</v>
      </c>
      <c r="H366" s="5"/>
    </row>
    <row r="367" spans="2:8" ht="15.75" customHeight="1" x14ac:dyDescent="0.25">
      <c r="B367" s="15"/>
      <c r="C367" s="18" t="s">
        <v>724</v>
      </c>
      <c r="D367" s="18" t="s">
        <v>725</v>
      </c>
      <c r="E367" s="18" t="s">
        <v>726</v>
      </c>
      <c r="F367" s="14" t="s">
        <v>727</v>
      </c>
      <c r="G367" s="14" t="s">
        <v>728</v>
      </c>
      <c r="H367" s="5"/>
    </row>
    <row r="368" spans="2:8" ht="15.75" customHeight="1" x14ac:dyDescent="0.25">
      <c r="B368" s="15"/>
      <c r="C368" s="16"/>
      <c r="D368" s="18" t="s">
        <v>729</v>
      </c>
      <c r="E368" s="18" t="s">
        <v>730</v>
      </c>
      <c r="F368" s="14" t="s">
        <v>727</v>
      </c>
      <c r="G368" s="14" t="s">
        <v>728</v>
      </c>
      <c r="H368" s="5"/>
    </row>
    <row r="369" spans="2:8" ht="15.75" customHeight="1" x14ac:dyDescent="0.25">
      <c r="B369" s="15"/>
      <c r="C369" s="16"/>
      <c r="D369" s="18" t="s">
        <v>731</v>
      </c>
      <c r="E369" s="18" t="s">
        <v>732</v>
      </c>
      <c r="F369" s="14" t="s">
        <v>727</v>
      </c>
      <c r="G369" s="14" t="s">
        <v>728</v>
      </c>
      <c r="H369" s="5"/>
    </row>
    <row r="370" spans="2:8" ht="15.75" customHeight="1" x14ac:dyDescent="0.25">
      <c r="B370" s="15"/>
      <c r="C370" s="18" t="s">
        <v>733</v>
      </c>
      <c r="D370" s="18" t="s">
        <v>734</v>
      </c>
      <c r="E370" s="18" t="s">
        <v>735</v>
      </c>
      <c r="F370" s="14" t="s">
        <v>736</v>
      </c>
      <c r="G370" s="14" t="s">
        <v>737</v>
      </c>
      <c r="H370" s="5"/>
    </row>
    <row r="371" spans="2:8" ht="15.75" customHeight="1" x14ac:dyDescent="0.25">
      <c r="B371" s="15"/>
      <c r="C371" s="18" t="s">
        <v>738</v>
      </c>
      <c r="D371" s="18" t="s">
        <v>739</v>
      </c>
      <c r="E371" s="18" t="s">
        <v>740</v>
      </c>
      <c r="F371" s="14" t="s">
        <v>741</v>
      </c>
      <c r="G371" s="14" t="s">
        <v>742</v>
      </c>
      <c r="H371" s="5"/>
    </row>
    <row r="372" spans="2:8" ht="15.75" customHeight="1" x14ac:dyDescent="0.25">
      <c r="B372" s="15"/>
      <c r="C372" s="16"/>
      <c r="D372" s="18" t="s">
        <v>743</v>
      </c>
      <c r="E372" s="18" t="s">
        <v>744</v>
      </c>
      <c r="F372" s="14" t="s">
        <v>741</v>
      </c>
      <c r="G372" s="14" t="s">
        <v>742</v>
      </c>
      <c r="H372" s="5"/>
    </row>
    <row r="373" spans="2:8" ht="15.75" customHeight="1" x14ac:dyDescent="0.25">
      <c r="B373" s="15"/>
      <c r="C373" s="18" t="s">
        <v>745</v>
      </c>
      <c r="D373" s="18" t="s">
        <v>746</v>
      </c>
      <c r="E373" s="18" t="s">
        <v>747</v>
      </c>
      <c r="F373" s="14">
        <v>3187286423</v>
      </c>
      <c r="G373" s="14">
        <v>3187286426</v>
      </c>
      <c r="H373" s="5"/>
    </row>
    <row r="374" spans="2:8" ht="15.75" customHeight="1" x14ac:dyDescent="0.25">
      <c r="B374" s="15"/>
      <c r="C374" s="18" t="s">
        <v>687</v>
      </c>
      <c r="D374" s="18" t="s">
        <v>748</v>
      </c>
      <c r="E374" s="18" t="s">
        <v>749</v>
      </c>
      <c r="F374" s="19"/>
      <c r="G374" s="19"/>
      <c r="H374" s="5"/>
    </row>
    <row r="375" spans="2:8" ht="15.75" customHeight="1" x14ac:dyDescent="0.25">
      <c r="B375" s="15"/>
      <c r="C375" s="16"/>
      <c r="D375" s="18" t="s">
        <v>750</v>
      </c>
      <c r="E375" s="18" t="s">
        <v>751</v>
      </c>
      <c r="F375" s="14">
        <v>3186283924</v>
      </c>
      <c r="G375" s="14">
        <v>3186287854</v>
      </c>
      <c r="H375" s="5"/>
    </row>
    <row r="376" spans="2:8" ht="15.75" customHeight="1" x14ac:dyDescent="0.25">
      <c r="B376" s="15"/>
      <c r="C376" s="18" t="s">
        <v>663</v>
      </c>
      <c r="D376" s="18" t="s">
        <v>752</v>
      </c>
      <c r="E376" s="18" t="s">
        <v>753</v>
      </c>
      <c r="F376" s="14" t="s">
        <v>754</v>
      </c>
      <c r="G376" s="14" t="s">
        <v>754</v>
      </c>
      <c r="H376" s="5"/>
    </row>
    <row r="377" spans="2:8" ht="15.75" customHeight="1" x14ac:dyDescent="0.25">
      <c r="B377" s="15"/>
      <c r="C377" s="16"/>
      <c r="D377" s="18" t="s">
        <v>755</v>
      </c>
      <c r="E377" s="18" t="s">
        <v>756</v>
      </c>
      <c r="F377" s="14" t="s">
        <v>754</v>
      </c>
      <c r="G377" s="14" t="s">
        <v>754</v>
      </c>
      <c r="H377" s="5"/>
    </row>
    <row r="378" spans="2:8" ht="15.75" customHeight="1" x14ac:dyDescent="0.25">
      <c r="B378" s="15"/>
      <c r="C378" s="16"/>
      <c r="D378" s="18" t="s">
        <v>757</v>
      </c>
      <c r="E378" s="18" t="s">
        <v>758</v>
      </c>
      <c r="F378" s="14" t="s">
        <v>759</v>
      </c>
      <c r="G378" s="14" t="s">
        <v>760</v>
      </c>
      <c r="H378" s="5"/>
    </row>
    <row r="379" spans="2:8" ht="15.75" customHeight="1" x14ac:dyDescent="0.25">
      <c r="B379" s="15"/>
      <c r="C379" s="18" t="s">
        <v>761</v>
      </c>
      <c r="D379" s="18" t="s">
        <v>762</v>
      </c>
      <c r="E379" s="18" t="s">
        <v>763</v>
      </c>
      <c r="F379" s="14" t="s">
        <v>764</v>
      </c>
      <c r="G379" s="19"/>
      <c r="H379" s="5"/>
    </row>
    <row r="380" spans="2:8" ht="15.75" customHeight="1" x14ac:dyDescent="0.25">
      <c r="B380" s="15"/>
      <c r="C380" s="18" t="s">
        <v>720</v>
      </c>
      <c r="D380" s="18" t="s">
        <v>765</v>
      </c>
      <c r="E380" s="18" t="s">
        <v>766</v>
      </c>
      <c r="F380" s="14" t="s">
        <v>767</v>
      </c>
      <c r="G380" s="14">
        <v>3187499643</v>
      </c>
      <c r="H380" s="5"/>
    </row>
    <row r="381" spans="2:8" ht="15.75" customHeight="1" x14ac:dyDescent="0.25">
      <c r="B381" s="15"/>
      <c r="C381" s="16"/>
      <c r="D381" s="16"/>
      <c r="E381" s="16"/>
      <c r="F381" s="19"/>
      <c r="G381" s="14" t="s">
        <v>768</v>
      </c>
      <c r="H381" s="5"/>
    </row>
    <row r="382" spans="2:8" ht="15.75" customHeight="1" x14ac:dyDescent="0.25">
      <c r="B382" s="15"/>
      <c r="C382" s="14" t="s">
        <v>720</v>
      </c>
      <c r="D382" s="18" t="s">
        <v>769</v>
      </c>
      <c r="E382" s="18" t="s">
        <v>770</v>
      </c>
      <c r="F382" s="14">
        <v>3187426577</v>
      </c>
      <c r="G382" s="14">
        <v>3187474288</v>
      </c>
      <c r="H382" s="5"/>
    </row>
    <row r="383" spans="2:8" ht="15.75" customHeight="1" x14ac:dyDescent="0.25">
      <c r="B383" s="15"/>
      <c r="C383" s="18" t="s">
        <v>720</v>
      </c>
      <c r="D383" s="16"/>
      <c r="E383" s="16"/>
      <c r="F383" s="19"/>
      <c r="G383" s="19"/>
      <c r="H383" s="5"/>
    </row>
    <row r="384" spans="2:8" ht="15.75" customHeight="1" x14ac:dyDescent="0.25">
      <c r="B384" s="15"/>
      <c r="C384" s="18" t="s">
        <v>720</v>
      </c>
      <c r="D384" s="18" t="s">
        <v>771</v>
      </c>
      <c r="E384" s="17" t="s">
        <v>772</v>
      </c>
      <c r="F384" s="14" t="s">
        <v>773</v>
      </c>
      <c r="G384" s="14" t="s">
        <v>774</v>
      </c>
      <c r="H384" s="5"/>
    </row>
    <row r="385" spans="2:8" ht="15.75" customHeight="1" x14ac:dyDescent="0.25">
      <c r="B385" s="15"/>
      <c r="C385" s="18" t="s">
        <v>720</v>
      </c>
      <c r="D385" s="18" t="s">
        <v>775</v>
      </c>
      <c r="E385" s="18" t="s">
        <v>776</v>
      </c>
      <c r="F385" s="14" t="s">
        <v>777</v>
      </c>
      <c r="G385" s="14" t="s">
        <v>778</v>
      </c>
      <c r="H385" s="5"/>
    </row>
    <row r="386" spans="2:8" ht="15.75" customHeight="1" x14ac:dyDescent="0.25">
      <c r="B386" s="15"/>
      <c r="C386" s="18" t="s">
        <v>720</v>
      </c>
      <c r="D386" s="18" t="s">
        <v>779</v>
      </c>
      <c r="E386" s="18" t="s">
        <v>297</v>
      </c>
      <c r="F386" s="14" t="s">
        <v>780</v>
      </c>
      <c r="G386" s="14" t="s">
        <v>781</v>
      </c>
      <c r="H386" s="5"/>
    </row>
    <row r="387" spans="2:8" ht="15.75" customHeight="1" x14ac:dyDescent="0.25">
      <c r="B387" s="15"/>
      <c r="C387" s="18" t="s">
        <v>782</v>
      </c>
      <c r="D387" s="18" t="s">
        <v>783</v>
      </c>
      <c r="E387" s="18" t="s">
        <v>784</v>
      </c>
      <c r="F387" s="14" t="s">
        <v>785</v>
      </c>
      <c r="G387" s="14" t="s">
        <v>786</v>
      </c>
      <c r="H387" s="5"/>
    </row>
    <row r="388" spans="2:8" ht="15.75" customHeight="1" x14ac:dyDescent="0.25">
      <c r="B388" s="15"/>
      <c r="C388" s="18" t="s">
        <v>782</v>
      </c>
      <c r="D388" s="18" t="s">
        <v>783</v>
      </c>
      <c r="E388" s="18" t="s">
        <v>784</v>
      </c>
      <c r="F388" s="14" t="s">
        <v>785</v>
      </c>
      <c r="G388" s="14" t="s">
        <v>786</v>
      </c>
      <c r="H388" s="5"/>
    </row>
    <row r="389" spans="2:8" ht="15.75" customHeight="1" x14ac:dyDescent="0.25">
      <c r="B389" s="15"/>
      <c r="C389" s="16"/>
      <c r="D389" s="18" t="s">
        <v>787</v>
      </c>
      <c r="E389" s="18" t="s">
        <v>788</v>
      </c>
      <c r="F389" s="14" t="s">
        <v>785</v>
      </c>
      <c r="G389" s="14" t="s">
        <v>786</v>
      </c>
      <c r="H389" s="5"/>
    </row>
    <row r="390" spans="2:8" ht="15.75" customHeight="1" x14ac:dyDescent="0.25">
      <c r="B390" s="15"/>
      <c r="C390" s="16"/>
      <c r="D390" s="18" t="s">
        <v>789</v>
      </c>
      <c r="E390" s="18" t="s">
        <v>790</v>
      </c>
      <c r="F390" s="14" t="s">
        <v>791</v>
      </c>
      <c r="G390" s="14" t="s">
        <v>786</v>
      </c>
      <c r="H390" s="5"/>
    </row>
    <row r="391" spans="2:8" ht="15.75" customHeight="1" x14ac:dyDescent="0.25">
      <c r="B391" s="15"/>
      <c r="C391" s="18" t="s">
        <v>792</v>
      </c>
      <c r="D391" s="18" t="s">
        <v>793</v>
      </c>
      <c r="E391" s="18" t="s">
        <v>794</v>
      </c>
      <c r="F391" s="14" t="s">
        <v>795</v>
      </c>
      <c r="G391" s="14" t="s">
        <v>796</v>
      </c>
      <c r="H391" s="5"/>
    </row>
    <row r="392" spans="2:8" ht="15.75" customHeight="1" x14ac:dyDescent="0.25">
      <c r="B392" s="21">
        <f>HYPERLINK("https://wwwcfprd.doa.louisiana.gov/osp/lapac/ecat/dsp_LagovContractDetail.cfm?Contract=4400010611", 4400010611)</f>
        <v>4400010611</v>
      </c>
      <c r="C392" s="18" t="s">
        <v>797</v>
      </c>
      <c r="D392" s="18" t="s">
        <v>798</v>
      </c>
      <c r="E392" s="18" t="s">
        <v>799</v>
      </c>
      <c r="F392" s="14" t="s">
        <v>800</v>
      </c>
      <c r="G392" s="14" t="s">
        <v>801</v>
      </c>
      <c r="H392" s="5"/>
    </row>
    <row r="393" spans="2:8" ht="15.75" customHeight="1" x14ac:dyDescent="0.25">
      <c r="B393" s="15"/>
      <c r="C393" s="16"/>
      <c r="D393" s="18" t="s">
        <v>802</v>
      </c>
      <c r="E393" s="18" t="s">
        <v>803</v>
      </c>
      <c r="F393" s="14" t="s">
        <v>800</v>
      </c>
      <c r="G393" s="14" t="s">
        <v>801</v>
      </c>
      <c r="H393" s="5"/>
    </row>
    <row r="394" spans="2:8" ht="15.75" customHeight="1" x14ac:dyDescent="0.25">
      <c r="B394" s="21">
        <f>HYPERLINK("https://wwwcfprd.doa.louisiana.gov/osp/lapac/ecat/dsp_LagovContractDetail.cfm?Contract=4400013347",4400013347)</f>
        <v>4400013347</v>
      </c>
      <c r="C394" s="18" t="s">
        <v>804</v>
      </c>
      <c r="D394" s="18" t="s">
        <v>805</v>
      </c>
      <c r="E394" s="18" t="s">
        <v>806</v>
      </c>
      <c r="F394" s="14" t="s">
        <v>807</v>
      </c>
      <c r="G394" s="14" t="s">
        <v>808</v>
      </c>
      <c r="H394" s="5"/>
    </row>
    <row r="395" spans="2:8" ht="15.75" customHeight="1" x14ac:dyDescent="0.25">
      <c r="B395" s="21">
        <f>HYPERLINK("https://wwwcfprd.doa.louisiana.gov/osp/lapac/ecat/dsp_LagovContractDetail.cfm?Contract=4400013348",4400013348)</f>
        <v>4400013348</v>
      </c>
      <c r="C395" s="18" t="s">
        <v>809</v>
      </c>
      <c r="D395" s="18" t="s">
        <v>810</v>
      </c>
      <c r="E395" s="18" t="s">
        <v>811</v>
      </c>
      <c r="F395" s="14" t="s">
        <v>812</v>
      </c>
      <c r="G395" s="14" t="s">
        <v>813</v>
      </c>
      <c r="H395" s="5"/>
    </row>
    <row r="396" spans="2:8" ht="15.75" customHeight="1" x14ac:dyDescent="0.25">
      <c r="B396" s="21">
        <f>HYPERLINK("https://wwwcfprd.doa.louisiana.gov/osp/lapac/ecat/dsp_LagovContractDetail.cfm?Contract=4400013349",4400013349)</f>
        <v>4400013349</v>
      </c>
      <c r="C396" s="18" t="s">
        <v>814</v>
      </c>
      <c r="D396" s="18" t="s">
        <v>815</v>
      </c>
      <c r="E396" s="18" t="s">
        <v>816</v>
      </c>
      <c r="F396" s="14">
        <v>3182212681</v>
      </c>
      <c r="G396" s="14">
        <v>3184589495</v>
      </c>
      <c r="H396" s="5"/>
    </row>
    <row r="397" spans="2:8" ht="15.75" customHeight="1" x14ac:dyDescent="0.25">
      <c r="B397" s="15"/>
      <c r="C397" s="18" t="s">
        <v>817</v>
      </c>
      <c r="D397" s="18" t="s">
        <v>818</v>
      </c>
      <c r="E397" s="18" t="s">
        <v>819</v>
      </c>
      <c r="F397" s="14">
        <v>3372349425</v>
      </c>
      <c r="G397" s="14">
        <v>3372891928</v>
      </c>
      <c r="H397" s="5"/>
    </row>
    <row r="398" spans="2:8" ht="15.75" customHeight="1" x14ac:dyDescent="0.25">
      <c r="B398" s="15"/>
      <c r="C398" s="18" t="s">
        <v>820</v>
      </c>
      <c r="D398" s="18" t="s">
        <v>821</v>
      </c>
      <c r="E398" s="18" t="s">
        <v>822</v>
      </c>
      <c r="F398" s="14" t="s">
        <v>823</v>
      </c>
      <c r="G398" s="14" t="s">
        <v>824</v>
      </c>
      <c r="H398" s="5"/>
    </row>
    <row r="399" spans="2:8" ht="15.75" customHeight="1" x14ac:dyDescent="0.25">
      <c r="B399" s="15"/>
      <c r="C399" s="18" t="s">
        <v>825</v>
      </c>
      <c r="D399" s="18" t="s">
        <v>826</v>
      </c>
      <c r="E399" s="18" t="s">
        <v>827</v>
      </c>
      <c r="F399" s="14" t="s">
        <v>828</v>
      </c>
      <c r="G399" s="14" t="s">
        <v>829</v>
      </c>
      <c r="H399" s="5"/>
    </row>
    <row r="400" spans="2:8" ht="15.75" customHeight="1" x14ac:dyDescent="0.25">
      <c r="B400" s="15"/>
      <c r="C400" s="16"/>
      <c r="D400" s="18" t="s">
        <v>830</v>
      </c>
      <c r="E400" s="18" t="s">
        <v>831</v>
      </c>
      <c r="F400" s="14" t="s">
        <v>832</v>
      </c>
      <c r="G400" s="14" t="s">
        <v>833</v>
      </c>
      <c r="H400" s="5"/>
    </row>
    <row r="401" spans="2:8" ht="15.75" customHeight="1" x14ac:dyDescent="0.25">
      <c r="B401" s="15"/>
      <c r="C401" s="16"/>
      <c r="D401" s="18" t="s">
        <v>834</v>
      </c>
      <c r="E401" s="18" t="s">
        <v>835</v>
      </c>
      <c r="F401" s="14" t="s">
        <v>828</v>
      </c>
      <c r="G401" s="14" t="s">
        <v>829</v>
      </c>
      <c r="H401" s="5"/>
    </row>
    <row r="402" spans="2:8" ht="15.75" customHeight="1" x14ac:dyDescent="0.25">
      <c r="B402" s="15"/>
      <c r="C402" s="16"/>
      <c r="D402" s="18" t="s">
        <v>836</v>
      </c>
      <c r="E402" s="18" t="s">
        <v>837</v>
      </c>
      <c r="F402" s="14" t="s">
        <v>832</v>
      </c>
      <c r="G402" s="14" t="s">
        <v>833</v>
      </c>
      <c r="H402" s="5"/>
    </row>
    <row r="403" spans="2:8" ht="15.75" customHeight="1" x14ac:dyDescent="0.25">
      <c r="B403" s="15"/>
      <c r="C403" s="18" t="s">
        <v>825</v>
      </c>
      <c r="D403" s="18" t="s">
        <v>830</v>
      </c>
      <c r="E403" s="18" t="s">
        <v>831</v>
      </c>
      <c r="F403" s="14" t="s">
        <v>832</v>
      </c>
      <c r="G403" s="14" t="s">
        <v>833</v>
      </c>
      <c r="H403" s="5"/>
    </row>
    <row r="404" spans="2:8" ht="15.75" customHeight="1" x14ac:dyDescent="0.25">
      <c r="B404" s="15"/>
      <c r="C404" s="16"/>
      <c r="D404" s="18" t="s">
        <v>826</v>
      </c>
      <c r="E404" s="18" t="s">
        <v>827</v>
      </c>
      <c r="F404" s="14" t="s">
        <v>828</v>
      </c>
      <c r="G404" s="14" t="s">
        <v>829</v>
      </c>
      <c r="H404" s="5"/>
    </row>
    <row r="405" spans="2:8" ht="15.75" customHeight="1" x14ac:dyDescent="0.25">
      <c r="B405" s="21">
        <f>HYPERLINK("https://wwwcfprd.doa.louisiana.gov/osp/lapac/ecat/dsp_LagovContractDetail.cfm?Contract=4400015492",4400015492)</f>
        <v>4400015492</v>
      </c>
      <c r="C405" s="18" t="s">
        <v>524</v>
      </c>
      <c r="D405" s="18" t="s">
        <v>525</v>
      </c>
      <c r="E405" s="18" t="s">
        <v>526</v>
      </c>
      <c r="F405" s="14" t="s">
        <v>527</v>
      </c>
      <c r="G405" s="14" t="s">
        <v>528</v>
      </c>
      <c r="H405" s="5"/>
    </row>
    <row r="406" spans="2:8" ht="15.75" customHeight="1" x14ac:dyDescent="0.25">
      <c r="B406" s="15"/>
      <c r="C406" s="16"/>
      <c r="D406" s="18" t="s">
        <v>529</v>
      </c>
      <c r="E406" s="18" t="s">
        <v>530</v>
      </c>
      <c r="F406" s="14" t="s">
        <v>527</v>
      </c>
      <c r="G406" s="14" t="s">
        <v>528</v>
      </c>
      <c r="H406" s="5"/>
    </row>
    <row r="407" spans="2:8" ht="15.75" customHeight="1" x14ac:dyDescent="0.25">
      <c r="B407" s="15"/>
      <c r="C407" s="16"/>
      <c r="D407" s="18" t="s">
        <v>531</v>
      </c>
      <c r="E407" s="18" t="s">
        <v>532</v>
      </c>
      <c r="F407" s="14" t="s">
        <v>533</v>
      </c>
      <c r="G407" s="14" t="s">
        <v>534</v>
      </c>
      <c r="H407" s="5"/>
    </row>
    <row r="408" spans="2:8" ht="15.75" customHeight="1" x14ac:dyDescent="0.25">
      <c r="B408" s="15"/>
      <c r="C408" s="16"/>
      <c r="D408" s="18" t="s">
        <v>529</v>
      </c>
      <c r="E408" s="18" t="s">
        <v>530</v>
      </c>
      <c r="F408" s="14" t="s">
        <v>527</v>
      </c>
      <c r="G408" s="14" t="s">
        <v>528</v>
      </c>
      <c r="H408" s="5"/>
    </row>
    <row r="409" spans="2:8" ht="15.75" customHeight="1" x14ac:dyDescent="0.25">
      <c r="B409" s="21">
        <f>HYPERLINK("https://wwwcfprd.doa.louisiana.gov/osp/lapac/ecat/dsp_LagovContractDetail.cfm?Contract=4400016393",4400016393)</f>
        <v>4400016393</v>
      </c>
      <c r="C409" s="18" t="s">
        <v>838</v>
      </c>
      <c r="D409" s="18" t="s">
        <v>839</v>
      </c>
      <c r="E409" s="18" t="s">
        <v>840</v>
      </c>
      <c r="F409" s="14" t="s">
        <v>841</v>
      </c>
      <c r="G409" s="14" t="s">
        <v>842</v>
      </c>
      <c r="H409" s="5"/>
    </row>
    <row r="410" spans="2:8" ht="15.75" customHeight="1" x14ac:dyDescent="0.25">
      <c r="B410" s="15"/>
      <c r="C410" s="16"/>
      <c r="D410" s="18" t="s">
        <v>843</v>
      </c>
      <c r="E410" s="18" t="s">
        <v>844</v>
      </c>
      <c r="F410" s="14" t="s">
        <v>845</v>
      </c>
      <c r="G410" s="14">
        <v>2812407238</v>
      </c>
      <c r="H410" s="5"/>
    </row>
    <row r="411" spans="2:8" ht="15.75" customHeight="1" x14ac:dyDescent="0.25">
      <c r="B411" s="15"/>
      <c r="C411" s="16"/>
      <c r="D411" s="18" t="s">
        <v>846</v>
      </c>
      <c r="E411" s="18" t="s">
        <v>847</v>
      </c>
      <c r="F411" s="14" t="s">
        <v>845</v>
      </c>
      <c r="G411" s="14">
        <v>2812407238</v>
      </c>
      <c r="H411" s="5"/>
    </row>
    <row r="412" spans="2:8" ht="15.75" customHeight="1" x14ac:dyDescent="0.25">
      <c r="B412" s="15"/>
      <c r="C412" s="16"/>
      <c r="D412" s="18" t="s">
        <v>848</v>
      </c>
      <c r="E412" s="18" t="s">
        <v>849</v>
      </c>
      <c r="F412" s="14" t="s">
        <v>850</v>
      </c>
      <c r="G412" s="14" t="s">
        <v>842</v>
      </c>
      <c r="H412" s="5"/>
    </row>
    <row r="413" spans="2:8" ht="15.75" customHeight="1" x14ac:dyDescent="0.25">
      <c r="B413" s="21">
        <f>HYPERLINK("https://wwwcfprd.doa.louisiana.gov/osp/lapac/ecat/dsp_LagovContractDetail.cfm?Contract=4400016435",4400016435)</f>
        <v>4400016435</v>
      </c>
      <c r="C413" s="18" t="s">
        <v>549</v>
      </c>
      <c r="D413" s="16"/>
      <c r="E413" s="16"/>
      <c r="F413" s="19"/>
      <c r="G413" s="19"/>
      <c r="H413" s="5"/>
    </row>
    <row r="414" spans="2:8" ht="15.75" customHeight="1" x14ac:dyDescent="0.25">
      <c r="B414" s="15"/>
      <c r="C414" s="18" t="s">
        <v>544</v>
      </c>
      <c r="D414" s="16"/>
      <c r="E414" s="16"/>
      <c r="F414" s="19"/>
      <c r="G414" s="19"/>
      <c r="H414" s="5"/>
    </row>
    <row r="415" spans="2:8" ht="15.75" customHeight="1" x14ac:dyDescent="0.25">
      <c r="B415" s="15"/>
      <c r="C415" s="18" t="s">
        <v>550</v>
      </c>
      <c r="D415" s="16"/>
      <c r="E415" s="16"/>
      <c r="F415" s="19"/>
      <c r="G415" s="19"/>
      <c r="H415" s="5"/>
    </row>
    <row r="416" spans="2:8" ht="15.75" customHeight="1" x14ac:dyDescent="0.25">
      <c r="B416" s="15"/>
      <c r="C416" s="18" t="s">
        <v>546</v>
      </c>
      <c r="D416" s="16"/>
      <c r="E416" s="16"/>
      <c r="F416" s="19"/>
      <c r="G416" s="19"/>
      <c r="H416" s="5"/>
    </row>
    <row r="417" spans="2:8" ht="15.75" customHeight="1" x14ac:dyDescent="0.25">
      <c r="B417" s="15"/>
      <c r="C417" s="18" t="s">
        <v>547</v>
      </c>
      <c r="D417" s="16"/>
      <c r="E417" s="16"/>
      <c r="F417" s="19"/>
      <c r="G417" s="19"/>
      <c r="H417" s="5"/>
    </row>
    <row r="418" spans="2:8" ht="15.75" customHeight="1" x14ac:dyDescent="0.25">
      <c r="B418" s="15"/>
      <c r="C418" s="18" t="s">
        <v>548</v>
      </c>
      <c r="D418" s="16"/>
      <c r="E418" s="16"/>
      <c r="F418" s="19"/>
      <c r="G418" s="19"/>
      <c r="H418" s="5"/>
    </row>
    <row r="419" spans="2:8" ht="15.75" customHeight="1" x14ac:dyDescent="0.25">
      <c r="B419" s="15"/>
      <c r="C419" s="18" t="s">
        <v>548</v>
      </c>
      <c r="D419" s="16"/>
      <c r="E419" s="16"/>
      <c r="F419" s="19"/>
      <c r="G419" s="19"/>
      <c r="H419" s="5"/>
    </row>
    <row r="420" spans="2:8" ht="15.75" customHeight="1" x14ac:dyDescent="0.25">
      <c r="B420" s="15"/>
      <c r="C420" s="18" t="s">
        <v>549</v>
      </c>
      <c r="D420" s="16"/>
      <c r="E420" s="16"/>
      <c r="F420" s="19"/>
      <c r="G420" s="19"/>
      <c r="H420" s="5"/>
    </row>
    <row r="421" spans="2:8" ht="15.75" customHeight="1" x14ac:dyDescent="0.25">
      <c r="B421" s="15"/>
      <c r="C421" s="14" t="s">
        <v>544</v>
      </c>
      <c r="D421" s="16"/>
      <c r="E421" s="16"/>
      <c r="F421" s="19"/>
      <c r="G421" s="19"/>
      <c r="H421" s="5"/>
    </row>
    <row r="422" spans="2:8" ht="15.75" customHeight="1" x14ac:dyDescent="0.25">
      <c r="B422" s="15"/>
      <c r="C422" s="18" t="s">
        <v>550</v>
      </c>
      <c r="D422" s="16"/>
      <c r="E422" s="16"/>
      <c r="F422" s="19"/>
      <c r="G422" s="19"/>
      <c r="H422" s="5"/>
    </row>
    <row r="423" spans="2:8" ht="15.75" customHeight="1" x14ac:dyDescent="0.25">
      <c r="B423" s="15"/>
      <c r="C423" s="18" t="s">
        <v>550</v>
      </c>
      <c r="D423" s="16"/>
      <c r="E423" s="16"/>
      <c r="F423" s="19"/>
      <c r="G423" s="19"/>
      <c r="H423" s="5"/>
    </row>
    <row r="424" spans="2:8" ht="15.75" customHeight="1" x14ac:dyDescent="0.25">
      <c r="B424" s="15"/>
      <c r="C424" s="18" t="s">
        <v>551</v>
      </c>
      <c r="D424" s="18" t="s">
        <v>552</v>
      </c>
      <c r="E424" s="18" t="s">
        <v>553</v>
      </c>
      <c r="F424" s="14" t="s">
        <v>554</v>
      </c>
      <c r="G424" s="14" t="s">
        <v>555</v>
      </c>
      <c r="H424" s="5"/>
    </row>
    <row r="425" spans="2:8" ht="15.75" customHeight="1" x14ac:dyDescent="0.25">
      <c r="B425" s="15"/>
      <c r="C425" s="18" t="s">
        <v>550</v>
      </c>
      <c r="D425" s="18" t="s">
        <v>556</v>
      </c>
      <c r="E425" s="18" t="s">
        <v>557</v>
      </c>
      <c r="F425" s="14" t="s">
        <v>558</v>
      </c>
      <c r="G425" s="14" t="s">
        <v>559</v>
      </c>
      <c r="H425" s="5"/>
    </row>
    <row r="426" spans="2:8" ht="15.75" customHeight="1" x14ac:dyDescent="0.25">
      <c r="B426" s="15"/>
      <c r="C426" s="18" t="s">
        <v>550</v>
      </c>
      <c r="D426" s="16"/>
      <c r="E426" s="16"/>
      <c r="F426" s="19"/>
      <c r="G426" s="19"/>
      <c r="H426" s="5"/>
    </row>
    <row r="427" spans="2:8" ht="15.75" customHeight="1" x14ac:dyDescent="0.25">
      <c r="B427" s="15"/>
      <c r="C427" s="18" t="s">
        <v>550</v>
      </c>
      <c r="D427" s="16"/>
      <c r="E427" s="16"/>
      <c r="F427" s="19"/>
      <c r="G427" s="19"/>
      <c r="H427" s="5"/>
    </row>
    <row r="428" spans="2:8" ht="15.75" customHeight="1" x14ac:dyDescent="0.25">
      <c r="B428" s="15"/>
      <c r="C428" s="18" t="s">
        <v>550</v>
      </c>
      <c r="D428" s="16"/>
      <c r="E428" s="16"/>
      <c r="F428" s="19"/>
      <c r="G428" s="19"/>
      <c r="H428" s="5"/>
    </row>
    <row r="429" spans="2:8" ht="15.75" customHeight="1" x14ac:dyDescent="0.25">
      <c r="B429" s="15"/>
      <c r="C429" s="18" t="s">
        <v>550</v>
      </c>
      <c r="D429" s="16"/>
      <c r="E429" s="16"/>
      <c r="F429" s="19"/>
      <c r="G429" s="19"/>
      <c r="H429" s="5"/>
    </row>
    <row r="430" spans="2:8" ht="15.75" customHeight="1" x14ac:dyDescent="0.25">
      <c r="B430" s="15"/>
      <c r="C430" s="18" t="s">
        <v>550</v>
      </c>
      <c r="D430" s="16"/>
      <c r="E430" s="16"/>
      <c r="F430" s="19"/>
      <c r="G430" s="19"/>
      <c r="H430" s="5"/>
    </row>
    <row r="431" spans="2:8" ht="15.75" customHeight="1" x14ac:dyDescent="0.25">
      <c r="B431" s="15"/>
      <c r="C431" s="18" t="s">
        <v>550</v>
      </c>
      <c r="D431" s="16"/>
      <c r="E431" s="16"/>
      <c r="F431" s="19"/>
      <c r="G431" s="19"/>
      <c r="H431" s="5"/>
    </row>
    <row r="432" spans="2:8" ht="15.75" customHeight="1" x14ac:dyDescent="0.25">
      <c r="B432" s="15"/>
      <c r="C432" s="18" t="s">
        <v>560</v>
      </c>
      <c r="D432" s="16"/>
      <c r="E432" s="16"/>
      <c r="F432" s="19"/>
      <c r="G432" s="19"/>
      <c r="H432" s="5"/>
    </row>
    <row r="433" spans="2:8" ht="15.75" customHeight="1" x14ac:dyDescent="0.25">
      <c r="B433" s="15"/>
      <c r="C433" s="18" t="s">
        <v>550</v>
      </c>
      <c r="D433" s="16"/>
      <c r="E433" s="16"/>
      <c r="F433" s="19"/>
      <c r="G433" s="19"/>
      <c r="H433" s="5"/>
    </row>
    <row r="434" spans="2:8" ht="15.75" customHeight="1" x14ac:dyDescent="0.25">
      <c r="B434" s="15"/>
      <c r="C434" s="18" t="s">
        <v>550</v>
      </c>
      <c r="D434" s="16"/>
      <c r="E434" s="16"/>
      <c r="F434" s="19"/>
      <c r="G434" s="19"/>
      <c r="H434" s="5"/>
    </row>
    <row r="435" spans="2:8" ht="15.75" customHeight="1" x14ac:dyDescent="0.25">
      <c r="B435" s="15"/>
      <c r="C435" s="18" t="s">
        <v>550</v>
      </c>
      <c r="D435" s="18" t="s">
        <v>561</v>
      </c>
      <c r="E435" s="18" t="s">
        <v>562</v>
      </c>
      <c r="F435" s="19"/>
      <c r="G435" s="19"/>
      <c r="H435" s="5"/>
    </row>
    <row r="436" spans="2:8" ht="15.75" customHeight="1" x14ac:dyDescent="0.25">
      <c r="B436" s="15"/>
      <c r="C436" s="18" t="s">
        <v>632</v>
      </c>
      <c r="D436" s="18" t="s">
        <v>633</v>
      </c>
      <c r="E436" s="18" t="s">
        <v>634</v>
      </c>
      <c r="F436" s="14" t="s">
        <v>635</v>
      </c>
      <c r="G436" s="14" t="s">
        <v>636</v>
      </c>
      <c r="H436" s="5"/>
    </row>
    <row r="437" spans="2:8" ht="15.75" customHeight="1" x14ac:dyDescent="0.25">
      <c r="B437" s="15"/>
      <c r="C437" s="18" t="s">
        <v>550</v>
      </c>
      <c r="D437" s="18" t="s">
        <v>563</v>
      </c>
      <c r="E437" s="18" t="s">
        <v>564</v>
      </c>
      <c r="F437" s="14" t="s">
        <v>565</v>
      </c>
      <c r="G437" s="14" t="s">
        <v>566</v>
      </c>
      <c r="H437" s="5"/>
    </row>
    <row r="438" spans="2:8" ht="15.75" customHeight="1" x14ac:dyDescent="0.25">
      <c r="B438" s="15"/>
      <c r="C438" s="18" t="s">
        <v>567</v>
      </c>
      <c r="D438" s="18" t="s">
        <v>568</v>
      </c>
      <c r="E438" s="18" t="s">
        <v>569</v>
      </c>
      <c r="F438" s="14">
        <v>3186877777</v>
      </c>
      <c r="G438" s="14">
        <v>3186873346</v>
      </c>
      <c r="H438" s="5"/>
    </row>
    <row r="439" spans="2:8" ht="15.75" customHeight="1" x14ac:dyDescent="0.25">
      <c r="B439" s="15"/>
      <c r="C439" s="18" t="s">
        <v>570</v>
      </c>
      <c r="D439" s="18" t="s">
        <v>571</v>
      </c>
      <c r="E439" s="18" t="s">
        <v>572</v>
      </c>
      <c r="F439" s="14" t="s">
        <v>573</v>
      </c>
      <c r="G439" s="14" t="s">
        <v>574</v>
      </c>
      <c r="H439" s="5"/>
    </row>
    <row r="440" spans="2:8" ht="15.75" customHeight="1" x14ac:dyDescent="0.25">
      <c r="B440" s="15"/>
      <c r="C440" s="18" t="s">
        <v>549</v>
      </c>
      <c r="D440" s="18" t="s">
        <v>575</v>
      </c>
      <c r="E440" s="18" t="s">
        <v>576</v>
      </c>
      <c r="F440" s="14" t="s">
        <v>577</v>
      </c>
      <c r="G440" s="14" t="s">
        <v>578</v>
      </c>
      <c r="H440" s="5"/>
    </row>
    <row r="441" spans="2:8" ht="15.75" customHeight="1" x14ac:dyDescent="0.25">
      <c r="B441" s="21">
        <f>HYPERLINK("https://wwwcfprd.doa.louisiana.gov/osp/lapac/ecat/dsp_LagovContractDetail.cfm?Contract=4400016436",4400016436)</f>
        <v>4400016436</v>
      </c>
      <c r="C441" s="18" t="s">
        <v>579</v>
      </c>
      <c r="D441" s="18" t="s">
        <v>580</v>
      </c>
      <c r="E441" s="18" t="s">
        <v>581</v>
      </c>
      <c r="F441" s="19"/>
      <c r="G441" s="14"/>
      <c r="H441" s="5"/>
    </row>
    <row r="442" spans="2:8" ht="15.75" customHeight="1" x14ac:dyDescent="0.25">
      <c r="B442" s="15"/>
      <c r="C442" s="18" t="s">
        <v>637</v>
      </c>
      <c r="D442" s="16"/>
      <c r="E442" s="16"/>
      <c r="F442" s="19"/>
      <c r="G442" s="19"/>
      <c r="H442" s="5"/>
    </row>
    <row r="443" spans="2:8" ht="15.75" customHeight="1" x14ac:dyDescent="0.25">
      <c r="B443" s="15"/>
      <c r="C443" s="18" t="s">
        <v>637</v>
      </c>
      <c r="D443" s="16"/>
      <c r="E443" s="16"/>
      <c r="F443" s="19"/>
      <c r="G443" s="19"/>
      <c r="H443" s="5"/>
    </row>
    <row r="444" spans="2:8" ht="15.75" customHeight="1" x14ac:dyDescent="0.25">
      <c r="B444" s="15"/>
      <c r="C444" s="18" t="s">
        <v>637</v>
      </c>
      <c r="D444" s="16"/>
      <c r="E444" s="16"/>
      <c r="F444" s="19"/>
      <c r="G444" s="19"/>
      <c r="H444" s="5"/>
    </row>
    <row r="445" spans="2:8" ht="15.75" customHeight="1" x14ac:dyDescent="0.25">
      <c r="B445" s="15"/>
      <c r="C445" s="18" t="s">
        <v>637</v>
      </c>
      <c r="D445" s="16"/>
      <c r="E445" s="16"/>
      <c r="F445" s="19"/>
      <c r="G445" s="19"/>
      <c r="H445" s="5"/>
    </row>
    <row r="446" spans="2:8" ht="15.75" customHeight="1" x14ac:dyDescent="0.25">
      <c r="B446" s="15"/>
      <c r="C446" s="18" t="s">
        <v>637</v>
      </c>
      <c r="D446" s="16"/>
      <c r="E446" s="16"/>
      <c r="F446" s="19"/>
      <c r="G446" s="19"/>
      <c r="H446" s="5"/>
    </row>
    <row r="447" spans="2:8" ht="15.75" customHeight="1" x14ac:dyDescent="0.25">
      <c r="B447" s="15"/>
      <c r="C447" s="18" t="s">
        <v>637</v>
      </c>
      <c r="D447" s="16"/>
      <c r="E447" s="16"/>
      <c r="F447" s="19"/>
      <c r="G447" s="19"/>
      <c r="H447" s="5"/>
    </row>
    <row r="448" spans="2:8" ht="15.75" customHeight="1" x14ac:dyDescent="0.25">
      <c r="B448" s="15"/>
      <c r="C448" s="18" t="s">
        <v>637</v>
      </c>
      <c r="D448" s="18" t="s">
        <v>593</v>
      </c>
      <c r="E448" s="18" t="s">
        <v>594</v>
      </c>
      <c r="F448" s="14" t="s">
        <v>591</v>
      </c>
      <c r="G448" s="14" t="s">
        <v>595</v>
      </c>
      <c r="H448" s="5"/>
    </row>
    <row r="449" spans="1:8" ht="15.75" customHeight="1" x14ac:dyDescent="0.25">
      <c r="B449" s="15"/>
      <c r="C449" s="18" t="s">
        <v>637</v>
      </c>
      <c r="D449" s="18" t="s">
        <v>593</v>
      </c>
      <c r="E449" s="18" t="s">
        <v>594</v>
      </c>
      <c r="F449" s="14" t="s">
        <v>591</v>
      </c>
      <c r="G449" s="14" t="s">
        <v>595</v>
      </c>
      <c r="H449" s="5"/>
    </row>
    <row r="450" spans="1:8" ht="15.75" customHeight="1" x14ac:dyDescent="0.25">
      <c r="B450" s="15"/>
      <c r="C450" s="18" t="s">
        <v>637</v>
      </c>
      <c r="D450" s="18" t="s">
        <v>593</v>
      </c>
      <c r="E450" s="18" t="s">
        <v>594</v>
      </c>
      <c r="F450" s="14" t="s">
        <v>591</v>
      </c>
      <c r="G450" s="14" t="s">
        <v>595</v>
      </c>
      <c r="H450" s="5"/>
    </row>
    <row r="451" spans="1:8" ht="15.75" customHeight="1" x14ac:dyDescent="0.25">
      <c r="B451" s="15"/>
      <c r="C451" s="18" t="s">
        <v>570</v>
      </c>
      <c r="D451" s="18" t="s">
        <v>571</v>
      </c>
      <c r="E451" s="18" t="s">
        <v>572</v>
      </c>
      <c r="F451" s="14" t="s">
        <v>573</v>
      </c>
      <c r="G451" s="14" t="s">
        <v>574</v>
      </c>
      <c r="H451" s="5"/>
    </row>
    <row r="452" spans="1:8" ht="15.75" customHeight="1" x14ac:dyDescent="0.25">
      <c r="B452" s="15"/>
      <c r="C452" s="16"/>
      <c r="D452" s="16"/>
      <c r="E452" s="16"/>
      <c r="F452" s="19"/>
      <c r="G452" s="19"/>
      <c r="H452" s="5"/>
    </row>
    <row r="453" spans="1:8" ht="15.75" customHeight="1" x14ac:dyDescent="0.25">
      <c r="A453" s="3" t="s">
        <v>851</v>
      </c>
      <c r="B453" s="21">
        <f>HYPERLINK("https://wwwcfprd.doa.louisiana.gov/osp/lapac/ecat/dsp_LagovContractDetail.cfm?Contract=4400000934",4400000934)</f>
        <v>4400000934</v>
      </c>
      <c r="C453" s="18" t="s">
        <v>852</v>
      </c>
      <c r="D453" s="16"/>
      <c r="E453" s="16"/>
      <c r="F453" s="19"/>
      <c r="G453" s="19"/>
      <c r="H453" s="5"/>
    </row>
    <row r="454" spans="1:8" ht="15.75" customHeight="1" x14ac:dyDescent="0.25">
      <c r="B454" s="21">
        <f>HYPERLINK("https://wwwcfprd.doa.louisiana.gov/osp/lapac/ecat/dsp_LagovContractDetail.cfm?Contract=4400000938",4400000938)</f>
        <v>4400000938</v>
      </c>
      <c r="C454" s="18" t="s">
        <v>853</v>
      </c>
      <c r="D454" s="18" t="s">
        <v>854</v>
      </c>
      <c r="E454" s="18" t="s">
        <v>855</v>
      </c>
      <c r="F454" s="19"/>
      <c r="G454" s="19"/>
      <c r="H454" s="5"/>
    </row>
    <row r="455" spans="1:8" ht="15.75" customHeight="1" x14ac:dyDescent="0.25">
      <c r="B455" s="15"/>
      <c r="C455" s="16"/>
      <c r="D455" s="18" t="s">
        <v>856</v>
      </c>
      <c r="E455" s="18" t="s">
        <v>857</v>
      </c>
      <c r="F455" s="14" t="s">
        <v>858</v>
      </c>
      <c r="G455" s="19"/>
      <c r="H455" s="5"/>
    </row>
    <row r="456" spans="1:8" ht="15.75" customHeight="1" x14ac:dyDescent="0.25">
      <c r="B456" s="15"/>
      <c r="C456" s="18" t="s">
        <v>859</v>
      </c>
      <c r="D456" s="18" t="s">
        <v>860</v>
      </c>
      <c r="E456" s="18" t="s">
        <v>861</v>
      </c>
      <c r="F456" s="14" t="s">
        <v>862</v>
      </c>
      <c r="G456" s="14" t="s">
        <v>863</v>
      </c>
      <c r="H456" s="5"/>
    </row>
    <row r="457" spans="1:8" ht="15.75" customHeight="1" x14ac:dyDescent="0.25">
      <c r="B457" s="15"/>
      <c r="C457" s="16"/>
      <c r="D457" s="18" t="s">
        <v>864</v>
      </c>
      <c r="E457" s="18" t="s">
        <v>865</v>
      </c>
      <c r="F457" s="14" t="s">
        <v>866</v>
      </c>
      <c r="G457" s="14" t="s">
        <v>863</v>
      </c>
      <c r="H457" s="5"/>
    </row>
    <row r="458" spans="1:8" ht="15.75" customHeight="1" x14ac:dyDescent="0.25">
      <c r="B458" s="15"/>
      <c r="C458" s="16"/>
      <c r="D458" s="18" t="s">
        <v>867</v>
      </c>
      <c r="E458" s="18" t="s">
        <v>868</v>
      </c>
      <c r="F458" s="14" t="s">
        <v>869</v>
      </c>
      <c r="G458" s="19"/>
      <c r="H458" s="5"/>
    </row>
    <row r="459" spans="1:8" ht="15.75" customHeight="1" x14ac:dyDescent="0.25">
      <c r="B459" s="15"/>
      <c r="C459" s="18" t="s">
        <v>870</v>
      </c>
      <c r="D459" s="18" t="s">
        <v>871</v>
      </c>
      <c r="E459" s="18" t="s">
        <v>872</v>
      </c>
      <c r="F459" s="14" t="s">
        <v>873</v>
      </c>
      <c r="G459" s="19"/>
      <c r="H459" s="5"/>
    </row>
    <row r="460" spans="1:8" ht="15.75" customHeight="1" x14ac:dyDescent="0.25">
      <c r="B460" s="15"/>
      <c r="C460" s="18" t="s">
        <v>874</v>
      </c>
      <c r="D460" s="18" t="s">
        <v>875</v>
      </c>
      <c r="E460" s="18" t="s">
        <v>876</v>
      </c>
      <c r="F460" s="14" t="s">
        <v>877</v>
      </c>
      <c r="G460" s="14" t="s">
        <v>878</v>
      </c>
      <c r="H460" s="5"/>
    </row>
    <row r="461" spans="1:8" ht="15.75" customHeight="1" x14ac:dyDescent="0.25">
      <c r="B461" s="15"/>
      <c r="C461" s="16"/>
      <c r="D461" s="18" t="s">
        <v>879</v>
      </c>
      <c r="E461" s="18" t="s">
        <v>876</v>
      </c>
      <c r="F461" s="14" t="s">
        <v>877</v>
      </c>
      <c r="G461" s="14" t="s">
        <v>878</v>
      </c>
      <c r="H461" s="5"/>
    </row>
    <row r="462" spans="1:8" ht="15.75" customHeight="1" x14ac:dyDescent="0.25">
      <c r="B462" s="21">
        <f>HYPERLINK("https://wwwcfprd.doa.louisiana.gov/osp/lapac/ecat/dsp_LagovContractDetail.cfm?Contract=4400000947",4400000947)</f>
        <v>4400000947</v>
      </c>
      <c r="C462" s="18" t="s">
        <v>874</v>
      </c>
      <c r="D462" s="16"/>
      <c r="E462" s="16"/>
      <c r="F462" s="19"/>
      <c r="G462" s="19"/>
      <c r="H462" s="5"/>
    </row>
    <row r="463" spans="1:8" ht="15.75" customHeight="1" x14ac:dyDescent="0.25">
      <c r="B463" s="15"/>
      <c r="C463" s="18" t="s">
        <v>880</v>
      </c>
      <c r="D463" s="18" t="s">
        <v>881</v>
      </c>
      <c r="E463" s="18" t="s">
        <v>882</v>
      </c>
      <c r="F463" s="14" t="s">
        <v>883</v>
      </c>
      <c r="G463" s="19"/>
      <c r="H463" s="5"/>
    </row>
    <row r="464" spans="1:8" ht="15.75" customHeight="1" x14ac:dyDescent="0.25">
      <c r="B464" s="15"/>
      <c r="C464" s="18" t="s">
        <v>884</v>
      </c>
      <c r="D464" s="18" t="s">
        <v>885</v>
      </c>
      <c r="E464" s="18" t="s">
        <v>886</v>
      </c>
      <c r="F464" s="14" t="s">
        <v>887</v>
      </c>
      <c r="G464" s="14" t="s">
        <v>888</v>
      </c>
      <c r="H464" s="5"/>
    </row>
    <row r="465" spans="2:8" ht="15.75" customHeight="1" x14ac:dyDescent="0.25">
      <c r="B465" s="15"/>
      <c r="C465" s="18" t="s">
        <v>889</v>
      </c>
      <c r="D465" s="16"/>
      <c r="E465" s="16"/>
      <c r="F465" s="19"/>
      <c r="G465" s="19"/>
      <c r="H465" s="5"/>
    </row>
    <row r="466" spans="2:8" ht="15.75" customHeight="1" x14ac:dyDescent="0.25">
      <c r="B466" s="15"/>
      <c r="C466" s="18" t="s">
        <v>890</v>
      </c>
      <c r="D466" s="18" t="s">
        <v>891</v>
      </c>
      <c r="E466" s="18" t="s">
        <v>892</v>
      </c>
      <c r="F466" s="19"/>
      <c r="G466" s="19"/>
      <c r="H466" s="5"/>
    </row>
    <row r="467" spans="2:8" ht="15.75" customHeight="1" x14ac:dyDescent="0.25">
      <c r="B467" s="15"/>
      <c r="C467" s="18" t="s">
        <v>893</v>
      </c>
      <c r="D467" s="18" t="s">
        <v>894</v>
      </c>
      <c r="E467" s="18" t="s">
        <v>895</v>
      </c>
      <c r="F467" s="14" t="s">
        <v>896</v>
      </c>
      <c r="G467" s="14" t="s">
        <v>897</v>
      </c>
      <c r="H467" s="5"/>
    </row>
    <row r="468" spans="2:8" ht="15.75" customHeight="1" x14ac:dyDescent="0.25">
      <c r="B468" s="15"/>
      <c r="C468" s="18" t="s">
        <v>898</v>
      </c>
      <c r="D468" s="18" t="s">
        <v>899</v>
      </c>
      <c r="E468" s="18" t="s">
        <v>900</v>
      </c>
      <c r="F468" s="14" t="s">
        <v>901</v>
      </c>
      <c r="G468" s="14" t="s">
        <v>902</v>
      </c>
      <c r="H468" s="5"/>
    </row>
    <row r="469" spans="2:8" ht="15.75" customHeight="1" x14ac:dyDescent="0.25">
      <c r="B469" s="15"/>
      <c r="C469" s="18" t="s">
        <v>903</v>
      </c>
      <c r="D469" s="18" t="s">
        <v>904</v>
      </c>
      <c r="E469" s="18" t="s">
        <v>905</v>
      </c>
      <c r="F469" s="14">
        <v>2257677670</v>
      </c>
      <c r="G469" s="14">
        <v>8667280304</v>
      </c>
      <c r="H469" s="5"/>
    </row>
    <row r="470" spans="2:8" ht="15.75" customHeight="1" x14ac:dyDescent="0.25">
      <c r="B470" s="21">
        <f>HYPERLINK("https://wwwcfprd.doa.louisiana.gov/osp/lapac/ecat/dsp_LagovContractDetail.cfm?Contract=4400002524",4400002524)</f>
        <v>4400002524</v>
      </c>
      <c r="C470" s="18" t="s">
        <v>906</v>
      </c>
      <c r="D470" s="16"/>
      <c r="E470" s="16"/>
      <c r="F470" s="19"/>
      <c r="G470" s="19"/>
      <c r="H470" s="5"/>
    </row>
    <row r="471" spans="2:8" ht="15.75" customHeight="1" x14ac:dyDescent="0.25">
      <c r="B471" s="15"/>
      <c r="C471" s="18" t="s">
        <v>907</v>
      </c>
      <c r="D471" s="18" t="s">
        <v>908</v>
      </c>
      <c r="E471" s="18" t="s">
        <v>909</v>
      </c>
      <c r="F471" s="14">
        <v>6013995055</v>
      </c>
      <c r="G471" s="14">
        <v>6013995077</v>
      </c>
      <c r="H471" s="5"/>
    </row>
    <row r="472" spans="2:8" ht="15.75" customHeight="1" x14ac:dyDescent="0.25">
      <c r="B472" s="15"/>
      <c r="C472" s="16"/>
      <c r="D472" s="18" t="s">
        <v>910</v>
      </c>
      <c r="E472" s="18" t="s">
        <v>909</v>
      </c>
      <c r="F472" s="14" t="s">
        <v>911</v>
      </c>
      <c r="G472" s="14" t="s">
        <v>912</v>
      </c>
      <c r="H472" s="5"/>
    </row>
    <row r="473" spans="2:8" ht="15.75" customHeight="1" x14ac:dyDescent="0.25">
      <c r="B473" s="21">
        <f>HYPERLINK("https://wwwcfprd.doa.louisiana.gov/osp/lapac/ecat/dsp_LagovContractDetail.cfm?Contract=4400002525",4400002525)</f>
        <v>4400002525</v>
      </c>
      <c r="C473" s="18" t="s">
        <v>913</v>
      </c>
      <c r="D473" s="18" t="s">
        <v>914</v>
      </c>
      <c r="E473" s="18" t="s">
        <v>915</v>
      </c>
      <c r="F473" s="14" t="s">
        <v>916</v>
      </c>
      <c r="G473" s="14" t="s">
        <v>917</v>
      </c>
      <c r="H473" s="5"/>
    </row>
    <row r="474" spans="2:8" ht="15.75" customHeight="1" x14ac:dyDescent="0.25">
      <c r="B474" s="15"/>
      <c r="C474" s="18" t="s">
        <v>918</v>
      </c>
      <c r="D474" s="18" t="s">
        <v>919</v>
      </c>
      <c r="E474" s="18" t="s">
        <v>920</v>
      </c>
      <c r="F474" s="14" t="s">
        <v>921</v>
      </c>
      <c r="G474" s="19"/>
      <c r="H474" s="5"/>
    </row>
    <row r="475" spans="2:8" ht="15.75" customHeight="1" x14ac:dyDescent="0.25">
      <c r="B475" s="15"/>
      <c r="C475" s="18" t="s">
        <v>922</v>
      </c>
      <c r="D475" s="16"/>
      <c r="E475" s="16"/>
      <c r="F475" s="19"/>
      <c r="G475" s="19"/>
      <c r="H475" s="5"/>
    </row>
    <row r="476" spans="2:8" ht="15.75" customHeight="1" x14ac:dyDescent="0.25">
      <c r="B476" s="15"/>
      <c r="C476" s="18" t="s">
        <v>923</v>
      </c>
      <c r="D476" s="18" t="s">
        <v>924</v>
      </c>
      <c r="E476" s="18" t="s">
        <v>925</v>
      </c>
      <c r="F476" s="19"/>
      <c r="G476" s="19"/>
      <c r="H476" s="5"/>
    </row>
    <row r="477" spans="2:8" ht="15.75" customHeight="1" x14ac:dyDescent="0.25">
      <c r="B477" s="15"/>
      <c r="C477" s="18" t="s">
        <v>926</v>
      </c>
      <c r="D477" s="18" t="s">
        <v>927</v>
      </c>
      <c r="E477" s="18" t="s">
        <v>928</v>
      </c>
      <c r="F477" s="14" t="s">
        <v>929</v>
      </c>
      <c r="G477" s="19"/>
      <c r="H477" s="5"/>
    </row>
    <row r="478" spans="2:8" ht="15.75" customHeight="1" x14ac:dyDescent="0.25">
      <c r="B478" s="15"/>
      <c r="C478" s="18" t="s">
        <v>930</v>
      </c>
      <c r="D478" s="18" t="s">
        <v>931</v>
      </c>
      <c r="E478" s="18" t="s">
        <v>932</v>
      </c>
      <c r="F478" s="14" t="s">
        <v>933</v>
      </c>
      <c r="G478" s="14" t="s">
        <v>934</v>
      </c>
      <c r="H478" s="5"/>
    </row>
    <row r="479" spans="2:8" ht="15.75" customHeight="1" x14ac:dyDescent="0.25">
      <c r="B479" s="15"/>
      <c r="C479" s="18" t="s">
        <v>935</v>
      </c>
      <c r="D479" s="18" t="s">
        <v>936</v>
      </c>
      <c r="E479" s="18" t="s">
        <v>937</v>
      </c>
      <c r="F479" s="14">
        <v>5133866698</v>
      </c>
      <c r="G479" s="19"/>
      <c r="H479" s="5"/>
    </row>
    <row r="480" spans="2:8" ht="15.75" customHeight="1" x14ac:dyDescent="0.25">
      <c r="B480" s="15"/>
      <c r="C480" s="16"/>
      <c r="D480" s="18" t="s">
        <v>938</v>
      </c>
      <c r="E480" s="18" t="s">
        <v>939</v>
      </c>
      <c r="F480" s="19"/>
      <c r="G480" s="19"/>
      <c r="H480" s="5"/>
    </row>
    <row r="481" spans="2:8" ht="15.75" customHeight="1" x14ac:dyDescent="0.25">
      <c r="B481" s="15"/>
      <c r="C481" s="18" t="s">
        <v>874</v>
      </c>
      <c r="D481" s="18" t="s">
        <v>875</v>
      </c>
      <c r="E481" s="18" t="s">
        <v>876</v>
      </c>
      <c r="F481" s="14" t="s">
        <v>877</v>
      </c>
      <c r="G481" s="14" t="s">
        <v>878</v>
      </c>
      <c r="H481" s="5"/>
    </row>
    <row r="482" spans="2:8" ht="15.75" customHeight="1" x14ac:dyDescent="0.25">
      <c r="B482" s="15"/>
      <c r="C482" s="16"/>
      <c r="D482" s="18" t="s">
        <v>879</v>
      </c>
      <c r="E482" s="18" t="s">
        <v>876</v>
      </c>
      <c r="F482" s="14" t="s">
        <v>877</v>
      </c>
      <c r="G482" s="14" t="s">
        <v>878</v>
      </c>
      <c r="H482" s="5"/>
    </row>
    <row r="483" spans="2:8" ht="15.75" customHeight="1" x14ac:dyDescent="0.25">
      <c r="B483" s="15"/>
      <c r="C483" s="14" t="s">
        <v>898</v>
      </c>
      <c r="D483" s="18" t="s">
        <v>899</v>
      </c>
      <c r="E483" s="18" t="s">
        <v>900</v>
      </c>
      <c r="F483" s="14" t="s">
        <v>901</v>
      </c>
      <c r="G483" s="14" t="s">
        <v>940</v>
      </c>
      <c r="H483" s="5"/>
    </row>
    <row r="484" spans="2:8" ht="15.75" customHeight="1" x14ac:dyDescent="0.25">
      <c r="B484" s="21">
        <f>HYPERLINK("https://wwwcfprd.doa.louisiana.gov/osp/lapac/ecat/dsp_LagovContractDetail.cfm?Contract=4400002701",4400002701)</f>
        <v>4400002701</v>
      </c>
      <c r="C484" s="14" t="s">
        <v>941</v>
      </c>
      <c r="D484" s="16"/>
      <c r="E484" s="16"/>
      <c r="F484" s="19"/>
      <c r="G484" s="19"/>
      <c r="H484" s="5"/>
    </row>
    <row r="485" spans="2:8" ht="15.75" customHeight="1" x14ac:dyDescent="0.25">
      <c r="B485" s="15"/>
      <c r="C485" s="18" t="s">
        <v>942</v>
      </c>
      <c r="D485" s="18" t="s">
        <v>943</v>
      </c>
      <c r="E485" s="18" t="s">
        <v>944</v>
      </c>
      <c r="F485" s="14" t="s">
        <v>945</v>
      </c>
      <c r="G485" s="14" t="s">
        <v>946</v>
      </c>
      <c r="H485" s="5"/>
    </row>
    <row r="486" spans="2:8" ht="15.75" customHeight="1" x14ac:dyDescent="0.25">
      <c r="B486" s="15"/>
      <c r="C486" s="16"/>
      <c r="D486" s="18" t="s">
        <v>947</v>
      </c>
      <c r="E486" s="18" t="s">
        <v>948</v>
      </c>
      <c r="F486" s="14" t="s">
        <v>949</v>
      </c>
      <c r="G486" s="14" t="s">
        <v>946</v>
      </c>
      <c r="H486" s="5"/>
    </row>
    <row r="487" spans="2:8" ht="15.75" customHeight="1" x14ac:dyDescent="0.25">
      <c r="B487" s="15"/>
      <c r="C487" s="18" t="s">
        <v>950</v>
      </c>
      <c r="D487" s="18" t="s">
        <v>951</v>
      </c>
      <c r="E487" s="18" t="s">
        <v>952</v>
      </c>
      <c r="F487" s="14">
        <v>2252356038</v>
      </c>
      <c r="G487" s="19"/>
      <c r="H487" s="5"/>
    </row>
    <row r="488" spans="2:8" ht="15.75" customHeight="1" x14ac:dyDescent="0.25">
      <c r="B488" s="15"/>
      <c r="C488" s="18" t="s">
        <v>890</v>
      </c>
      <c r="D488" s="18" t="s">
        <v>891</v>
      </c>
      <c r="E488" s="18" t="s">
        <v>892</v>
      </c>
      <c r="F488" s="19"/>
      <c r="G488" s="19"/>
      <c r="H488" s="5"/>
    </row>
    <row r="489" spans="2:8" ht="15.75" customHeight="1" x14ac:dyDescent="0.25">
      <c r="B489" s="15"/>
      <c r="C489" s="18" t="s">
        <v>953</v>
      </c>
      <c r="D489" s="18" t="s">
        <v>954</v>
      </c>
      <c r="E489" s="18" t="s">
        <v>955</v>
      </c>
      <c r="F489" s="14" t="s">
        <v>956</v>
      </c>
      <c r="G489" s="14" t="s">
        <v>957</v>
      </c>
      <c r="H489" s="5"/>
    </row>
    <row r="490" spans="2:8" ht="15.75" customHeight="1" x14ac:dyDescent="0.25">
      <c r="B490" s="15"/>
      <c r="C490" s="16"/>
      <c r="D490" s="18" t="s">
        <v>958</v>
      </c>
      <c r="E490" s="18" t="s">
        <v>959</v>
      </c>
      <c r="F490" s="14" t="s">
        <v>956</v>
      </c>
      <c r="G490" s="14" t="s">
        <v>957</v>
      </c>
      <c r="H490" s="5"/>
    </row>
    <row r="491" spans="2:8" ht="15.75" customHeight="1" x14ac:dyDescent="0.25">
      <c r="B491" s="15"/>
      <c r="C491" s="16"/>
      <c r="D491" s="18" t="s">
        <v>960</v>
      </c>
      <c r="E491" s="18" t="s">
        <v>961</v>
      </c>
      <c r="F491" s="14" t="s">
        <v>956</v>
      </c>
      <c r="G491" s="14" t="s">
        <v>957</v>
      </c>
      <c r="H491" s="5"/>
    </row>
    <row r="492" spans="2:8" ht="15.75" customHeight="1" x14ac:dyDescent="0.25">
      <c r="B492" s="15"/>
      <c r="C492" s="16"/>
      <c r="D492" s="18" t="s">
        <v>962</v>
      </c>
      <c r="E492" s="18" t="s">
        <v>963</v>
      </c>
      <c r="F492" s="14" t="s">
        <v>956</v>
      </c>
      <c r="G492" s="14" t="s">
        <v>957</v>
      </c>
      <c r="H492" s="5"/>
    </row>
    <row r="493" spans="2:8" ht="15.75" customHeight="1" x14ac:dyDescent="0.25">
      <c r="B493" s="15"/>
      <c r="C493" s="18" t="s">
        <v>935</v>
      </c>
      <c r="D493" s="18" t="s">
        <v>936</v>
      </c>
      <c r="E493" s="18" t="s">
        <v>937</v>
      </c>
      <c r="F493" s="14">
        <v>5133866698</v>
      </c>
      <c r="G493" s="19"/>
      <c r="H493" s="5"/>
    </row>
    <row r="494" spans="2:8" ht="15.75" customHeight="1" x14ac:dyDescent="0.25">
      <c r="B494" s="15"/>
      <c r="C494" s="16"/>
      <c r="D494" s="18" t="s">
        <v>938</v>
      </c>
      <c r="E494" s="18" t="s">
        <v>939</v>
      </c>
      <c r="F494" s="19"/>
      <c r="G494" s="19"/>
      <c r="H494" s="5"/>
    </row>
    <row r="495" spans="2:8" ht="15.75" customHeight="1" x14ac:dyDescent="0.25">
      <c r="B495" s="15"/>
      <c r="C495" s="18" t="s">
        <v>898</v>
      </c>
      <c r="D495" s="18" t="s">
        <v>899</v>
      </c>
      <c r="E495" s="18" t="s">
        <v>900</v>
      </c>
      <c r="F495" s="14" t="s">
        <v>901</v>
      </c>
      <c r="G495" s="19"/>
      <c r="H495" s="5"/>
    </row>
    <row r="496" spans="2:8" ht="15.75" customHeight="1" x14ac:dyDescent="0.25">
      <c r="B496" s="15"/>
      <c r="C496" s="18" t="s">
        <v>874</v>
      </c>
      <c r="D496" s="18" t="s">
        <v>875</v>
      </c>
      <c r="E496" s="18" t="s">
        <v>876</v>
      </c>
      <c r="F496" s="14" t="s">
        <v>877</v>
      </c>
      <c r="G496" s="14" t="s">
        <v>878</v>
      </c>
      <c r="H496" s="5"/>
    </row>
    <row r="497" spans="2:8" ht="15.75" customHeight="1" x14ac:dyDescent="0.25">
      <c r="B497" s="15"/>
      <c r="C497" s="16"/>
      <c r="D497" s="18" t="s">
        <v>879</v>
      </c>
      <c r="E497" s="18" t="s">
        <v>876</v>
      </c>
      <c r="F497" s="14" t="s">
        <v>877</v>
      </c>
      <c r="G497" s="14" t="s">
        <v>878</v>
      </c>
      <c r="H497" s="5"/>
    </row>
    <row r="498" spans="2:8" ht="15.75" customHeight="1" x14ac:dyDescent="0.25">
      <c r="B498" s="15"/>
      <c r="C498" s="18" t="s">
        <v>964</v>
      </c>
      <c r="D498" s="18" t="s">
        <v>965</v>
      </c>
      <c r="E498" s="18" t="s">
        <v>966</v>
      </c>
      <c r="F498" s="14" t="s">
        <v>967</v>
      </c>
      <c r="G498" s="14" t="s">
        <v>968</v>
      </c>
      <c r="H498" s="5"/>
    </row>
    <row r="499" spans="2:8" ht="15.75" customHeight="1" x14ac:dyDescent="0.25">
      <c r="B499" s="15"/>
      <c r="C499" s="16"/>
      <c r="D499" s="18" t="s">
        <v>969</v>
      </c>
      <c r="E499" s="18" t="s">
        <v>970</v>
      </c>
      <c r="F499" s="14">
        <v>2253372790</v>
      </c>
      <c r="G499" s="19"/>
      <c r="H499" s="5"/>
    </row>
    <row r="500" spans="2:8" ht="15.75" customHeight="1" x14ac:dyDescent="0.25">
      <c r="B500" s="15"/>
      <c r="C500" s="18" t="s">
        <v>971</v>
      </c>
      <c r="D500" s="16"/>
      <c r="E500" s="16"/>
      <c r="F500" s="19"/>
      <c r="G500" s="19"/>
      <c r="H500" s="5"/>
    </row>
    <row r="501" spans="2:8" ht="15.75" customHeight="1" x14ac:dyDescent="0.25">
      <c r="B501" s="15"/>
      <c r="C501" s="18" t="s">
        <v>972</v>
      </c>
      <c r="D501" s="18" t="s">
        <v>973</v>
      </c>
      <c r="E501" s="18" t="s">
        <v>974</v>
      </c>
      <c r="F501" s="19"/>
      <c r="G501" s="19"/>
      <c r="H501" s="5"/>
    </row>
    <row r="502" spans="2:8" ht="15.75" customHeight="1" x14ac:dyDescent="0.25">
      <c r="B502" s="15"/>
      <c r="C502" s="16"/>
      <c r="D502" s="18" t="s">
        <v>975</v>
      </c>
      <c r="E502" s="18" t="s">
        <v>976</v>
      </c>
      <c r="F502" s="19"/>
      <c r="G502" s="19"/>
      <c r="H502" s="5"/>
    </row>
    <row r="503" spans="2:8" ht="15.75" customHeight="1" x14ac:dyDescent="0.25">
      <c r="B503" s="15"/>
      <c r="C503" s="16"/>
      <c r="D503" s="18" t="s">
        <v>977</v>
      </c>
      <c r="E503" s="18" t="s">
        <v>978</v>
      </c>
      <c r="F503" s="19"/>
      <c r="G503" s="19"/>
      <c r="H503" s="5"/>
    </row>
    <row r="504" spans="2:8" ht="15.75" customHeight="1" x14ac:dyDescent="0.25">
      <c r="B504" s="21">
        <f>HYPERLINK("https://wwwcfprd.doa.louisiana.gov/osp/lapac/ecat/dsp_LagovContractDetail.cfm?Contract=4400002790",4400002790)</f>
        <v>4400002790</v>
      </c>
      <c r="C504" s="18" t="s">
        <v>979</v>
      </c>
      <c r="D504" s="16"/>
      <c r="E504" s="16"/>
      <c r="F504" s="19"/>
      <c r="G504" s="19"/>
      <c r="H504" s="5"/>
    </row>
    <row r="505" spans="2:8" ht="15.75" customHeight="1" x14ac:dyDescent="0.25">
      <c r="B505" s="15"/>
      <c r="C505" s="18" t="s">
        <v>980</v>
      </c>
      <c r="D505" s="18" t="s">
        <v>981</v>
      </c>
      <c r="E505" s="18" t="s">
        <v>982</v>
      </c>
      <c r="F505" s="14" t="s">
        <v>983</v>
      </c>
      <c r="G505" s="14" t="s">
        <v>984</v>
      </c>
      <c r="H505" s="5"/>
    </row>
    <row r="506" spans="2:8" ht="15.75" customHeight="1" x14ac:dyDescent="0.25">
      <c r="B506" s="15"/>
      <c r="C506" s="16"/>
      <c r="D506" s="18" t="s">
        <v>985</v>
      </c>
      <c r="E506" s="18" t="s">
        <v>982</v>
      </c>
      <c r="F506" s="14" t="s">
        <v>983</v>
      </c>
      <c r="G506" s="14" t="s">
        <v>986</v>
      </c>
      <c r="H506" s="5"/>
    </row>
    <row r="507" spans="2:8" ht="15.75" customHeight="1" x14ac:dyDescent="0.25">
      <c r="B507" s="15"/>
      <c r="C507" s="16"/>
      <c r="D507" s="18" t="s">
        <v>987</v>
      </c>
      <c r="E507" s="18" t="s">
        <v>982</v>
      </c>
      <c r="F507" s="14" t="s">
        <v>983</v>
      </c>
      <c r="G507" s="14" t="s">
        <v>984</v>
      </c>
      <c r="H507" s="5"/>
    </row>
    <row r="508" spans="2:8" ht="15.75" customHeight="1" x14ac:dyDescent="0.25">
      <c r="B508" s="15"/>
      <c r="C508" s="16"/>
      <c r="D508" s="18" t="s">
        <v>988</v>
      </c>
      <c r="E508" s="18" t="s">
        <v>989</v>
      </c>
      <c r="F508" s="14" t="s">
        <v>983</v>
      </c>
      <c r="G508" s="14" t="s">
        <v>990</v>
      </c>
      <c r="H508" s="5"/>
    </row>
    <row r="509" spans="2:8" ht="15.75" customHeight="1" x14ac:dyDescent="0.25">
      <c r="B509" s="15"/>
      <c r="C509" s="18" t="s">
        <v>991</v>
      </c>
      <c r="D509" s="18" t="s">
        <v>992</v>
      </c>
      <c r="E509" s="18" t="s">
        <v>993</v>
      </c>
      <c r="F509" s="14" t="s">
        <v>994</v>
      </c>
      <c r="G509" s="14" t="s">
        <v>995</v>
      </c>
      <c r="H509" s="5"/>
    </row>
    <row r="510" spans="2:8" ht="15.75" customHeight="1" x14ac:dyDescent="0.25">
      <c r="B510" s="15"/>
      <c r="C510" s="18" t="s">
        <v>950</v>
      </c>
      <c r="D510" s="18" t="s">
        <v>951</v>
      </c>
      <c r="E510" s="18" t="s">
        <v>952</v>
      </c>
      <c r="F510" s="14" t="s">
        <v>996</v>
      </c>
      <c r="G510" s="14" t="s">
        <v>997</v>
      </c>
      <c r="H510" s="5"/>
    </row>
    <row r="511" spans="2:8" ht="15.75" customHeight="1" x14ac:dyDescent="0.25">
      <c r="B511" s="15"/>
      <c r="C511" s="18" t="s">
        <v>890</v>
      </c>
      <c r="D511" s="18" t="s">
        <v>891</v>
      </c>
      <c r="E511" s="18" t="s">
        <v>892</v>
      </c>
      <c r="F511" s="19"/>
      <c r="G511" s="19"/>
      <c r="H511" s="5"/>
    </row>
    <row r="512" spans="2:8" ht="15.75" customHeight="1" x14ac:dyDescent="0.25">
      <c r="B512" s="15"/>
      <c r="C512" s="18" t="s">
        <v>998</v>
      </c>
      <c r="D512" s="18" t="s">
        <v>999</v>
      </c>
      <c r="E512" s="18" t="s">
        <v>1000</v>
      </c>
      <c r="F512" s="14">
        <v>5043243202</v>
      </c>
      <c r="G512" s="19"/>
      <c r="H512" s="5"/>
    </row>
    <row r="513" spans="2:8" ht="15.75" customHeight="1" x14ac:dyDescent="0.25">
      <c r="B513" s="15"/>
      <c r="C513" s="16"/>
      <c r="D513" s="18" t="s">
        <v>1001</v>
      </c>
      <c r="E513" s="18" t="s">
        <v>1002</v>
      </c>
      <c r="F513" s="14">
        <v>3372916500</v>
      </c>
      <c r="G513" s="19"/>
      <c r="H513" s="5"/>
    </row>
    <row r="514" spans="2:8" ht="15.75" customHeight="1" x14ac:dyDescent="0.25">
      <c r="B514" s="15"/>
      <c r="C514" s="18" t="s">
        <v>874</v>
      </c>
      <c r="D514" s="18" t="s">
        <v>875</v>
      </c>
      <c r="E514" s="18" t="s">
        <v>876</v>
      </c>
      <c r="F514" s="14" t="s">
        <v>877</v>
      </c>
      <c r="G514" s="14" t="s">
        <v>878</v>
      </c>
      <c r="H514" s="5"/>
    </row>
    <row r="515" spans="2:8" ht="15.75" customHeight="1" x14ac:dyDescent="0.25">
      <c r="B515" s="15"/>
      <c r="C515" s="16"/>
      <c r="D515" s="18" t="s">
        <v>879</v>
      </c>
      <c r="E515" s="18" t="s">
        <v>876</v>
      </c>
      <c r="F515" s="14" t="s">
        <v>877</v>
      </c>
      <c r="G515" s="14" t="s">
        <v>878</v>
      </c>
      <c r="H515" s="5"/>
    </row>
    <row r="516" spans="2:8" ht="15.75" customHeight="1" x14ac:dyDescent="0.25">
      <c r="B516" s="21">
        <f>HYPERLINK("https://wwwcfprd.doa.louisiana.gov/osp/lapac/ecat/dsp_LagovContractDetail.cfm?Contract=4400003681",4400003681)</f>
        <v>4400003681</v>
      </c>
      <c r="C516" s="18" t="s">
        <v>1003</v>
      </c>
      <c r="D516" s="18" t="s">
        <v>1004</v>
      </c>
      <c r="E516" s="18" t="s">
        <v>1005</v>
      </c>
      <c r="F516" s="14">
        <v>6019328271</v>
      </c>
      <c r="G516" s="14">
        <v>6019329399</v>
      </c>
      <c r="H516" s="5"/>
    </row>
    <row r="517" spans="2:8" ht="15.75" customHeight="1" x14ac:dyDescent="0.25">
      <c r="B517" s="15"/>
      <c r="C517" s="18" t="s">
        <v>1006</v>
      </c>
      <c r="D517" s="16"/>
      <c r="E517" s="16"/>
      <c r="F517" s="19"/>
      <c r="G517" s="19"/>
      <c r="H517" s="5"/>
    </row>
    <row r="518" spans="2:8" ht="15.75" customHeight="1" x14ac:dyDescent="0.25">
      <c r="B518" s="15"/>
      <c r="C518" s="18" t="s">
        <v>1007</v>
      </c>
      <c r="D518" s="18" t="s">
        <v>1008</v>
      </c>
      <c r="E518" s="18" t="s">
        <v>1009</v>
      </c>
      <c r="F518" s="14" t="s">
        <v>1010</v>
      </c>
      <c r="G518" s="14" t="s">
        <v>1010</v>
      </c>
      <c r="H518" s="5"/>
    </row>
    <row r="519" spans="2:8" ht="15.75" customHeight="1" x14ac:dyDescent="0.25">
      <c r="B519" s="15"/>
      <c r="C519" s="16"/>
      <c r="D519" s="18" t="s">
        <v>1011</v>
      </c>
      <c r="E519" s="18" t="s">
        <v>1012</v>
      </c>
      <c r="F519" s="14">
        <v>9852315229</v>
      </c>
      <c r="G519" s="14" t="s">
        <v>1013</v>
      </c>
      <c r="H519" s="5"/>
    </row>
    <row r="520" spans="2:8" ht="15.75" customHeight="1" x14ac:dyDescent="0.25">
      <c r="B520" s="15"/>
      <c r="C520" s="16"/>
      <c r="D520" s="18" t="s">
        <v>1014</v>
      </c>
      <c r="E520" s="18" t="s">
        <v>1015</v>
      </c>
      <c r="F520" s="14" t="s">
        <v>1010</v>
      </c>
      <c r="G520" s="14" t="s">
        <v>1010</v>
      </c>
      <c r="H520" s="5"/>
    </row>
    <row r="521" spans="2:8" ht="15.75" customHeight="1" x14ac:dyDescent="0.25">
      <c r="B521" s="15"/>
      <c r="C521" s="18" t="s">
        <v>874</v>
      </c>
      <c r="D521" s="16"/>
      <c r="E521" s="16"/>
      <c r="F521" s="19"/>
      <c r="G521" s="19"/>
      <c r="H521" s="5"/>
    </row>
    <row r="522" spans="2:8" ht="15.75" customHeight="1" x14ac:dyDescent="0.25">
      <c r="B522" s="15"/>
      <c r="C522" s="18" t="s">
        <v>1016</v>
      </c>
      <c r="D522" s="18" t="s">
        <v>1017</v>
      </c>
      <c r="E522" s="18" t="s">
        <v>1018</v>
      </c>
      <c r="F522" s="14">
        <v>4803333071</v>
      </c>
      <c r="G522" s="14">
        <v>4807609488</v>
      </c>
      <c r="H522" s="5"/>
    </row>
    <row r="523" spans="2:8" ht="15.75" customHeight="1" x14ac:dyDescent="0.25">
      <c r="B523" s="15"/>
      <c r="C523" s="16"/>
      <c r="D523" s="18" t="s">
        <v>1019</v>
      </c>
      <c r="E523" s="18" t="s">
        <v>1020</v>
      </c>
      <c r="F523" s="14" t="s">
        <v>1021</v>
      </c>
      <c r="G523" s="14" t="s">
        <v>1022</v>
      </c>
      <c r="H523" s="5"/>
    </row>
    <row r="524" spans="2:8" ht="15.75" customHeight="1" x14ac:dyDescent="0.25">
      <c r="B524" s="15"/>
      <c r="C524" s="16"/>
      <c r="D524" s="18" t="s">
        <v>1023</v>
      </c>
      <c r="E524" s="18" t="s">
        <v>1024</v>
      </c>
      <c r="F524" s="14" t="s">
        <v>1025</v>
      </c>
      <c r="G524" s="14" t="s">
        <v>1026</v>
      </c>
      <c r="H524" s="5"/>
    </row>
    <row r="525" spans="2:8" ht="15.75" customHeight="1" x14ac:dyDescent="0.25">
      <c r="B525" s="15"/>
      <c r="C525" s="16"/>
      <c r="D525" s="18" t="s">
        <v>1027</v>
      </c>
      <c r="E525" s="18" t="s">
        <v>1028</v>
      </c>
      <c r="F525" s="14" t="s">
        <v>1029</v>
      </c>
      <c r="G525" s="19"/>
      <c r="H525" s="5"/>
    </row>
    <row r="526" spans="2:8" ht="15.75" customHeight="1" x14ac:dyDescent="0.25">
      <c r="B526" s="15"/>
      <c r="C526" s="18" t="s">
        <v>1030</v>
      </c>
      <c r="D526" s="18" t="s">
        <v>1031</v>
      </c>
      <c r="E526" s="18" t="s">
        <v>1032</v>
      </c>
      <c r="F526" s="14">
        <v>5048180200</v>
      </c>
      <c r="G526" s="14">
        <v>5048180203</v>
      </c>
      <c r="H526" s="5"/>
    </row>
    <row r="527" spans="2:8" ht="15.75" customHeight="1" x14ac:dyDescent="0.25">
      <c r="B527" s="15"/>
      <c r="C527" s="16"/>
      <c r="D527" s="18" t="s">
        <v>1033</v>
      </c>
      <c r="E527" s="18" t="s">
        <v>1034</v>
      </c>
      <c r="F527" s="14">
        <v>5048180200</v>
      </c>
      <c r="G527" s="14">
        <v>5048180203</v>
      </c>
      <c r="H527" s="5"/>
    </row>
    <row r="528" spans="2:8" ht="15.75" customHeight="1" x14ac:dyDescent="0.25">
      <c r="B528" s="15"/>
      <c r="C528" s="16"/>
      <c r="D528" s="18" t="s">
        <v>1035</v>
      </c>
      <c r="E528" s="18" t="s">
        <v>1036</v>
      </c>
      <c r="F528" s="14">
        <v>5048180200</v>
      </c>
      <c r="G528" s="14">
        <v>5048180203</v>
      </c>
      <c r="H528" s="5"/>
    </row>
    <row r="529" spans="2:8" ht="15.75" customHeight="1" x14ac:dyDescent="0.25">
      <c r="B529" s="15"/>
      <c r="C529" s="16"/>
      <c r="D529" s="18" t="s">
        <v>1037</v>
      </c>
      <c r="E529" s="18" t="s">
        <v>1038</v>
      </c>
      <c r="F529" s="14">
        <v>5048180200</v>
      </c>
      <c r="G529" s="14">
        <v>5048180203</v>
      </c>
      <c r="H529" s="5"/>
    </row>
    <row r="530" spans="2:8" ht="15.75" customHeight="1" x14ac:dyDescent="0.25">
      <c r="B530" s="15"/>
      <c r="C530" s="18" t="s">
        <v>1039</v>
      </c>
      <c r="D530" s="18" t="s">
        <v>1040</v>
      </c>
      <c r="E530" s="17" t="s">
        <v>1041</v>
      </c>
      <c r="F530" s="14" t="s">
        <v>1042</v>
      </c>
      <c r="G530" s="14" t="s">
        <v>1043</v>
      </c>
      <c r="H530" s="5"/>
    </row>
    <row r="531" spans="2:8" ht="15.75" customHeight="1" x14ac:dyDescent="0.25">
      <c r="B531" s="15"/>
      <c r="C531" s="16"/>
      <c r="D531" s="18" t="s">
        <v>1044</v>
      </c>
      <c r="E531" s="18" t="s">
        <v>1045</v>
      </c>
      <c r="F531" s="14" t="s">
        <v>1042</v>
      </c>
      <c r="G531" s="14" t="s">
        <v>1043</v>
      </c>
      <c r="H531" s="5"/>
    </row>
    <row r="532" spans="2:8" ht="15.75" customHeight="1" x14ac:dyDescent="0.25">
      <c r="B532" s="15"/>
      <c r="C532" s="18" t="s">
        <v>1046</v>
      </c>
      <c r="D532" s="18" t="s">
        <v>1047</v>
      </c>
      <c r="E532" s="18" t="s">
        <v>1048</v>
      </c>
      <c r="F532" s="14" t="s">
        <v>1049</v>
      </c>
      <c r="G532" s="14" t="s">
        <v>1050</v>
      </c>
      <c r="H532" s="5"/>
    </row>
    <row r="533" spans="2:8" ht="15.75" customHeight="1" x14ac:dyDescent="0.25">
      <c r="B533" s="15"/>
      <c r="C533" s="16"/>
      <c r="D533" s="18" t="s">
        <v>1051</v>
      </c>
      <c r="E533" s="18" t="s">
        <v>1052</v>
      </c>
      <c r="F533" s="14" t="s">
        <v>1049</v>
      </c>
      <c r="G533" s="14" t="s">
        <v>1050</v>
      </c>
      <c r="H533" s="5"/>
    </row>
    <row r="534" spans="2:8" ht="15.75" customHeight="1" x14ac:dyDescent="0.25">
      <c r="B534" s="15"/>
      <c r="C534" s="18" t="s">
        <v>1053</v>
      </c>
      <c r="D534" s="18" t="s">
        <v>1054</v>
      </c>
      <c r="E534" s="18" t="s">
        <v>1055</v>
      </c>
      <c r="F534" s="14" t="s">
        <v>1056</v>
      </c>
      <c r="G534" s="14" t="s">
        <v>1057</v>
      </c>
      <c r="H534" s="5"/>
    </row>
    <row r="535" spans="2:8" ht="15.75" customHeight="1" x14ac:dyDescent="0.25">
      <c r="B535" s="15"/>
      <c r="C535" s="16"/>
      <c r="D535" s="18" t="s">
        <v>1058</v>
      </c>
      <c r="E535" s="18" t="s">
        <v>1059</v>
      </c>
      <c r="F535" s="14" t="s">
        <v>1056</v>
      </c>
      <c r="G535" s="14" t="s">
        <v>1057</v>
      </c>
      <c r="H535" s="5"/>
    </row>
    <row r="536" spans="2:8" ht="15.75" customHeight="1" x14ac:dyDescent="0.25">
      <c r="B536" s="15"/>
      <c r="C536" s="16"/>
      <c r="D536" s="18" t="s">
        <v>1060</v>
      </c>
      <c r="E536" s="18" t="s">
        <v>1061</v>
      </c>
      <c r="F536" s="14" t="s">
        <v>1056</v>
      </c>
      <c r="G536" s="14" t="s">
        <v>1057</v>
      </c>
      <c r="H536" s="5"/>
    </row>
    <row r="537" spans="2:8" ht="15.75" customHeight="1" x14ac:dyDescent="0.25">
      <c r="B537" s="15"/>
      <c r="C537" s="18" t="s">
        <v>890</v>
      </c>
      <c r="D537" s="18" t="s">
        <v>891</v>
      </c>
      <c r="E537" s="18" t="s">
        <v>892</v>
      </c>
      <c r="F537" s="19"/>
      <c r="G537" s="19"/>
      <c r="H537" s="5"/>
    </row>
    <row r="538" spans="2:8" ht="15.75" customHeight="1" x14ac:dyDescent="0.25">
      <c r="B538" s="15"/>
      <c r="C538" s="18" t="s">
        <v>1062</v>
      </c>
      <c r="D538" s="18" t="s">
        <v>1063</v>
      </c>
      <c r="E538" s="18" t="s">
        <v>1064</v>
      </c>
      <c r="F538" s="14" t="s">
        <v>1065</v>
      </c>
      <c r="G538" s="14" t="s">
        <v>1066</v>
      </c>
      <c r="H538" s="5"/>
    </row>
    <row r="539" spans="2:8" ht="15.75" customHeight="1" x14ac:dyDescent="0.25">
      <c r="B539" s="15"/>
      <c r="C539" s="16"/>
      <c r="D539" s="18" t="s">
        <v>1067</v>
      </c>
      <c r="E539" s="18" t="s">
        <v>1068</v>
      </c>
      <c r="F539" s="14" t="s">
        <v>1065</v>
      </c>
      <c r="G539" s="14" t="s">
        <v>1066</v>
      </c>
      <c r="H539" s="5"/>
    </row>
    <row r="540" spans="2:8" ht="15.75" customHeight="1" x14ac:dyDescent="0.25">
      <c r="B540" s="15"/>
      <c r="C540" s="18" t="s">
        <v>1069</v>
      </c>
      <c r="D540" s="18" t="s">
        <v>1070</v>
      </c>
      <c r="E540" s="18" t="s">
        <v>1071</v>
      </c>
      <c r="F540" s="14" t="s">
        <v>1072</v>
      </c>
      <c r="G540" s="14" t="s">
        <v>1073</v>
      </c>
      <c r="H540" s="5"/>
    </row>
    <row r="541" spans="2:8" ht="15.75" customHeight="1" x14ac:dyDescent="0.25">
      <c r="B541" s="15"/>
      <c r="C541" s="16"/>
      <c r="D541" s="18" t="s">
        <v>1074</v>
      </c>
      <c r="E541" s="18" t="s">
        <v>1075</v>
      </c>
      <c r="F541" s="14" t="s">
        <v>1076</v>
      </c>
      <c r="G541" s="14" t="s">
        <v>1073</v>
      </c>
      <c r="H541" s="5"/>
    </row>
    <row r="542" spans="2:8" ht="15.75" customHeight="1" x14ac:dyDescent="0.25">
      <c r="B542" s="15"/>
      <c r="C542" s="16"/>
      <c r="D542" s="18" t="s">
        <v>1077</v>
      </c>
      <c r="E542" s="18" t="s">
        <v>1078</v>
      </c>
      <c r="F542" s="14" t="s">
        <v>1079</v>
      </c>
      <c r="G542" s="14" t="s">
        <v>1073</v>
      </c>
      <c r="H542" s="5"/>
    </row>
    <row r="543" spans="2:8" ht="15.75" customHeight="1" x14ac:dyDescent="0.25">
      <c r="B543" s="15"/>
      <c r="C543" s="18" t="s">
        <v>1080</v>
      </c>
      <c r="D543" s="18" t="s">
        <v>1081</v>
      </c>
      <c r="E543" s="18" t="s">
        <v>1082</v>
      </c>
      <c r="F543" s="14" t="s">
        <v>1083</v>
      </c>
      <c r="G543" s="19"/>
      <c r="H543" s="5"/>
    </row>
    <row r="544" spans="2:8" ht="15.75" customHeight="1" x14ac:dyDescent="0.25">
      <c r="B544" s="15"/>
      <c r="C544" s="18" t="s">
        <v>1084</v>
      </c>
      <c r="D544" s="18" t="s">
        <v>1085</v>
      </c>
      <c r="E544" s="18" t="s">
        <v>1086</v>
      </c>
      <c r="F544" s="14" t="s">
        <v>1087</v>
      </c>
      <c r="G544" s="14" t="s">
        <v>1088</v>
      </c>
      <c r="H544" s="5"/>
    </row>
    <row r="545" spans="2:8" ht="15.75" customHeight="1" x14ac:dyDescent="0.25">
      <c r="B545" s="15"/>
      <c r="C545" s="16"/>
      <c r="D545" s="18" t="s">
        <v>1089</v>
      </c>
      <c r="E545" s="18" t="s">
        <v>1090</v>
      </c>
      <c r="F545" s="19"/>
      <c r="G545" s="19"/>
      <c r="H545" s="5"/>
    </row>
    <row r="546" spans="2:8" ht="15.75" customHeight="1" x14ac:dyDescent="0.25">
      <c r="B546" s="15"/>
      <c r="C546" s="16"/>
      <c r="D546" s="18" t="s">
        <v>1091</v>
      </c>
      <c r="E546" s="18" t="s">
        <v>1092</v>
      </c>
      <c r="F546" s="19"/>
      <c r="G546" s="19"/>
      <c r="H546" s="5"/>
    </row>
    <row r="547" spans="2:8" ht="15.75" customHeight="1" x14ac:dyDescent="0.25">
      <c r="B547" s="21">
        <f>HYPERLINK("https://wwwcfprd.doa.louisiana.gov/osp/lapac/ecat/dsp_LagovContractDetail.cfm?Contract=4400004451",4400004451)</f>
        <v>4400004451</v>
      </c>
      <c r="C547" s="18" t="s">
        <v>1093</v>
      </c>
      <c r="D547" s="16"/>
      <c r="E547" s="16"/>
      <c r="F547" s="19"/>
      <c r="G547" s="19"/>
      <c r="H547" s="5"/>
    </row>
    <row r="548" spans="2:8" ht="15.75" customHeight="1" x14ac:dyDescent="0.25">
      <c r="B548" s="15"/>
      <c r="C548" s="18" t="s">
        <v>1094</v>
      </c>
      <c r="D548" s="16"/>
      <c r="E548" s="16"/>
      <c r="F548" s="19"/>
      <c r="G548" s="19"/>
      <c r="H548" s="5"/>
    </row>
    <row r="549" spans="2:8" ht="15.75" customHeight="1" x14ac:dyDescent="0.25">
      <c r="B549" s="15"/>
      <c r="C549" s="18" t="s">
        <v>1095</v>
      </c>
      <c r="D549" s="16"/>
      <c r="E549" s="16"/>
      <c r="F549" s="19"/>
      <c r="G549" s="19"/>
      <c r="H549" s="5"/>
    </row>
    <row r="550" spans="2:8" ht="15.75" customHeight="1" x14ac:dyDescent="0.25">
      <c r="B550" s="15"/>
      <c r="C550" s="18" t="s">
        <v>1096</v>
      </c>
      <c r="D550" s="18" t="s">
        <v>1097</v>
      </c>
      <c r="E550" s="18" t="s">
        <v>1098</v>
      </c>
      <c r="F550" s="14" t="s">
        <v>1099</v>
      </c>
      <c r="G550" s="14" t="s">
        <v>1100</v>
      </c>
      <c r="H550" s="5"/>
    </row>
    <row r="551" spans="2:8" ht="15.75" customHeight="1" x14ac:dyDescent="0.25">
      <c r="B551" s="15"/>
      <c r="C551" s="16"/>
      <c r="D551" s="18" t="s">
        <v>1101</v>
      </c>
      <c r="E551" s="18" t="s">
        <v>1098</v>
      </c>
      <c r="F551" s="14" t="s">
        <v>1099</v>
      </c>
      <c r="G551" s="14"/>
      <c r="H551" s="5"/>
    </row>
    <row r="552" spans="2:8" ht="15.75" customHeight="1" x14ac:dyDescent="0.25">
      <c r="B552" s="15"/>
      <c r="C552" s="16"/>
      <c r="D552" s="18" t="s">
        <v>1102</v>
      </c>
      <c r="E552" s="18" t="s">
        <v>1103</v>
      </c>
      <c r="F552" s="14" t="s">
        <v>1104</v>
      </c>
      <c r="G552" s="14" t="s">
        <v>1100</v>
      </c>
      <c r="H552" s="5"/>
    </row>
    <row r="553" spans="2:8" ht="15.75" customHeight="1" x14ac:dyDescent="0.25">
      <c r="B553" s="15"/>
      <c r="C553" s="16"/>
      <c r="D553" s="18" t="s">
        <v>1105</v>
      </c>
      <c r="E553" s="18" t="s">
        <v>1106</v>
      </c>
      <c r="F553" s="14" t="s">
        <v>1107</v>
      </c>
      <c r="G553" s="14" t="s">
        <v>1100</v>
      </c>
      <c r="H553" s="5"/>
    </row>
    <row r="554" spans="2:8" ht="15.75" customHeight="1" x14ac:dyDescent="0.25">
      <c r="B554" s="15"/>
      <c r="C554" s="18" t="s">
        <v>1030</v>
      </c>
      <c r="D554" s="16"/>
      <c r="E554" s="16"/>
      <c r="F554" s="19"/>
      <c r="G554" s="19"/>
      <c r="H554" s="5"/>
    </row>
    <row r="555" spans="2:8" ht="15.75" customHeight="1" x14ac:dyDescent="0.25">
      <c r="B555" s="21">
        <f>HYPERLINK("https://wwwcfprd.doa.louisiana.gov/osp/lapac/ecat/dsp_LagovContractDetail.cfm?Contract=4400007559",4400007559)</f>
        <v>4400007559</v>
      </c>
      <c r="C555" s="18" t="s">
        <v>1093</v>
      </c>
      <c r="D555" s="16"/>
      <c r="E555" s="16"/>
      <c r="F555" s="19"/>
      <c r="G555" s="19"/>
      <c r="H555" s="5"/>
    </row>
    <row r="556" spans="2:8" ht="15.75" customHeight="1" x14ac:dyDescent="0.25">
      <c r="B556" s="15"/>
      <c r="C556" s="18" t="s">
        <v>907</v>
      </c>
      <c r="D556" s="16"/>
      <c r="E556" s="16"/>
      <c r="F556" s="19"/>
      <c r="G556" s="19"/>
      <c r="H556" s="5"/>
    </row>
    <row r="557" spans="2:8" ht="15.75" customHeight="1" x14ac:dyDescent="0.25">
      <c r="B557" s="15"/>
      <c r="C557" s="18" t="s">
        <v>1094</v>
      </c>
      <c r="D557" s="16"/>
      <c r="E557" s="16"/>
      <c r="F557" s="19"/>
      <c r="G557" s="19"/>
      <c r="H557" s="5"/>
    </row>
    <row r="558" spans="2:8" ht="15.75" customHeight="1" x14ac:dyDescent="0.25">
      <c r="B558" s="15"/>
      <c r="C558" s="18" t="s">
        <v>1108</v>
      </c>
      <c r="D558" s="18" t="s">
        <v>1109</v>
      </c>
      <c r="E558" s="18" t="s">
        <v>1110</v>
      </c>
      <c r="F558" s="14" t="s">
        <v>1111</v>
      </c>
      <c r="G558" s="14" t="s">
        <v>1112</v>
      </c>
      <c r="H558" s="5"/>
    </row>
    <row r="559" spans="2:8" ht="15.75" customHeight="1" x14ac:dyDescent="0.25">
      <c r="B559" s="15"/>
      <c r="C559" s="18" t="s">
        <v>1113</v>
      </c>
      <c r="D559" s="16"/>
      <c r="E559" s="16"/>
      <c r="F559" s="19"/>
      <c r="G559" s="19"/>
      <c r="H559" s="5"/>
    </row>
    <row r="560" spans="2:8" ht="15.75" customHeight="1" x14ac:dyDescent="0.25">
      <c r="B560" s="15"/>
      <c r="C560" s="18" t="s">
        <v>889</v>
      </c>
      <c r="D560" s="16"/>
      <c r="E560" s="16"/>
      <c r="F560" s="19"/>
      <c r="G560" s="19"/>
      <c r="H560" s="5"/>
    </row>
    <row r="561" spans="2:8" ht="15.75" customHeight="1" x14ac:dyDescent="0.25">
      <c r="B561" s="15"/>
      <c r="C561" s="18" t="s">
        <v>890</v>
      </c>
      <c r="D561" s="18" t="s">
        <v>891</v>
      </c>
      <c r="E561" s="18" t="s">
        <v>892</v>
      </c>
      <c r="F561" s="19"/>
      <c r="G561" s="19"/>
      <c r="H561" s="5"/>
    </row>
    <row r="562" spans="2:8" ht="15.75" customHeight="1" x14ac:dyDescent="0.25">
      <c r="B562" s="15"/>
      <c r="C562" s="18" t="s">
        <v>906</v>
      </c>
      <c r="D562" s="16"/>
      <c r="E562" s="16"/>
      <c r="F562" s="19"/>
      <c r="G562" s="19"/>
      <c r="H562" s="5"/>
    </row>
    <row r="563" spans="2:8" ht="15.75" customHeight="1" x14ac:dyDescent="0.25">
      <c r="B563" s="15"/>
      <c r="C563" s="18" t="s">
        <v>898</v>
      </c>
      <c r="D563" s="18" t="s">
        <v>899</v>
      </c>
      <c r="E563" s="18" t="s">
        <v>900</v>
      </c>
      <c r="F563" s="14" t="s">
        <v>901</v>
      </c>
      <c r="G563" s="14" t="s">
        <v>902</v>
      </c>
      <c r="H563" s="5"/>
    </row>
    <row r="564" spans="2:8" ht="15.75" customHeight="1" x14ac:dyDescent="0.25">
      <c r="B564" s="21">
        <f>HYPERLINK("https://wwwcfprd.doa.louisiana.gov/osp/lapac/ecat/dsp_LagovContractDetail.cfm?Contract=4400007560",4400007560)</f>
        <v>4400007560</v>
      </c>
      <c r="C564" s="18" t="s">
        <v>1093</v>
      </c>
      <c r="D564" s="16"/>
      <c r="E564" s="16"/>
      <c r="F564" s="19"/>
      <c r="G564" s="19"/>
      <c r="H564" s="5"/>
    </row>
    <row r="565" spans="2:8" ht="15.75" customHeight="1" x14ac:dyDescent="0.25">
      <c r="B565" s="15"/>
      <c r="C565" s="18" t="s">
        <v>1094</v>
      </c>
      <c r="D565" s="16"/>
      <c r="E565" s="16"/>
      <c r="F565" s="19"/>
      <c r="G565" s="19"/>
      <c r="H565" s="5"/>
    </row>
    <row r="566" spans="2:8" ht="15.75" customHeight="1" x14ac:dyDescent="0.25">
      <c r="B566" s="15"/>
      <c r="C566" s="18" t="s">
        <v>1108</v>
      </c>
      <c r="D566" s="18" t="s">
        <v>1109</v>
      </c>
      <c r="E566" s="18" t="s">
        <v>1110</v>
      </c>
      <c r="F566" s="14" t="s">
        <v>1111</v>
      </c>
      <c r="G566" s="14" t="s">
        <v>1112</v>
      </c>
      <c r="H566" s="5"/>
    </row>
    <row r="567" spans="2:8" ht="15.75" customHeight="1" x14ac:dyDescent="0.25">
      <c r="B567" s="15"/>
      <c r="C567" s="18" t="s">
        <v>942</v>
      </c>
      <c r="D567" s="18" t="s">
        <v>943</v>
      </c>
      <c r="E567" s="18" t="s">
        <v>944</v>
      </c>
      <c r="F567" s="14" t="s">
        <v>945</v>
      </c>
      <c r="G567" s="14" t="s">
        <v>946</v>
      </c>
      <c r="H567" s="5"/>
    </row>
    <row r="568" spans="2:8" ht="15.75" customHeight="1" x14ac:dyDescent="0.25">
      <c r="B568" s="15"/>
      <c r="C568" s="16"/>
      <c r="D568" s="18" t="s">
        <v>947</v>
      </c>
      <c r="E568" s="18" t="s">
        <v>948</v>
      </c>
      <c r="F568" s="14" t="s">
        <v>949</v>
      </c>
      <c r="G568" s="14" t="s">
        <v>946</v>
      </c>
      <c r="H568" s="5"/>
    </row>
    <row r="569" spans="2:8" ht="15.75" customHeight="1" x14ac:dyDescent="0.25">
      <c r="B569" s="15"/>
      <c r="C569" s="18" t="s">
        <v>1114</v>
      </c>
      <c r="D569" s="18" t="s">
        <v>1115</v>
      </c>
      <c r="E569" s="18" t="s">
        <v>1116</v>
      </c>
      <c r="F569" s="19"/>
      <c r="G569" s="19"/>
      <c r="H569" s="5"/>
    </row>
    <row r="570" spans="2:8" ht="15.75" customHeight="1" x14ac:dyDescent="0.25">
      <c r="B570" s="15"/>
      <c r="C570" s="16"/>
      <c r="D570" s="18" t="s">
        <v>1117</v>
      </c>
      <c r="E570" s="18" t="s">
        <v>1118</v>
      </c>
      <c r="F570" s="14" t="s">
        <v>1119</v>
      </c>
      <c r="G570" s="19"/>
      <c r="H570" s="5"/>
    </row>
    <row r="571" spans="2:8" ht="15.75" customHeight="1" x14ac:dyDescent="0.25">
      <c r="B571" s="15"/>
      <c r="C571" s="16"/>
      <c r="D571" s="18" t="s">
        <v>1120</v>
      </c>
      <c r="E571" s="18" t="s">
        <v>1121</v>
      </c>
      <c r="F571" s="14" t="s">
        <v>1122</v>
      </c>
      <c r="G571" s="19"/>
      <c r="H571" s="5"/>
    </row>
    <row r="572" spans="2:8" ht="15.75" customHeight="1" x14ac:dyDescent="0.25">
      <c r="B572" s="15"/>
      <c r="C572" s="18" t="s">
        <v>1123</v>
      </c>
      <c r="D572" s="18" t="s">
        <v>1124</v>
      </c>
      <c r="E572" s="18" t="s">
        <v>1125</v>
      </c>
      <c r="F572" s="14" t="s">
        <v>1126</v>
      </c>
      <c r="G572" s="14" t="s">
        <v>1127</v>
      </c>
      <c r="H572" s="5"/>
    </row>
    <row r="573" spans="2:8" ht="15.75" customHeight="1" x14ac:dyDescent="0.25">
      <c r="B573" s="15"/>
      <c r="C573" s="16"/>
      <c r="D573" s="18" t="s">
        <v>1128</v>
      </c>
      <c r="E573" s="18" t="s">
        <v>1129</v>
      </c>
      <c r="F573" s="19"/>
      <c r="G573" s="19"/>
      <c r="H573" s="5"/>
    </row>
    <row r="574" spans="2:8" ht="15.75" customHeight="1" x14ac:dyDescent="0.25">
      <c r="B574" s="15"/>
      <c r="C574" s="16"/>
      <c r="D574" s="16"/>
      <c r="E574" s="18" t="s">
        <v>1130</v>
      </c>
      <c r="F574" s="19"/>
      <c r="G574" s="19"/>
      <c r="H574" s="5"/>
    </row>
    <row r="575" spans="2:8" ht="15.75" customHeight="1" x14ac:dyDescent="0.25">
      <c r="B575" s="15"/>
      <c r="C575" s="14" t="s">
        <v>991</v>
      </c>
      <c r="D575" s="18" t="s">
        <v>992</v>
      </c>
      <c r="E575" s="18" t="s">
        <v>993</v>
      </c>
      <c r="F575" s="14" t="s">
        <v>994</v>
      </c>
      <c r="G575" s="14" t="s">
        <v>995</v>
      </c>
      <c r="H575" s="5"/>
    </row>
    <row r="576" spans="2:8" ht="15.75" customHeight="1" x14ac:dyDescent="0.25">
      <c r="B576" s="15"/>
      <c r="C576" s="18" t="s">
        <v>1131</v>
      </c>
      <c r="D576" s="18" t="s">
        <v>1132</v>
      </c>
      <c r="E576" s="18" t="s">
        <v>297</v>
      </c>
      <c r="F576" s="14" t="s">
        <v>1133</v>
      </c>
      <c r="G576" s="19"/>
      <c r="H576" s="5"/>
    </row>
    <row r="577" spans="2:8" ht="15.75" customHeight="1" x14ac:dyDescent="0.25">
      <c r="B577" s="15"/>
      <c r="C577" s="18" t="s">
        <v>890</v>
      </c>
      <c r="D577" s="18" t="s">
        <v>891</v>
      </c>
      <c r="E577" s="18" t="s">
        <v>892</v>
      </c>
      <c r="F577" s="19"/>
      <c r="G577" s="19"/>
      <c r="H577" s="5"/>
    </row>
    <row r="578" spans="2:8" ht="15.75" customHeight="1" x14ac:dyDescent="0.25">
      <c r="B578" s="15"/>
      <c r="C578" s="18" t="s">
        <v>953</v>
      </c>
      <c r="D578" s="18" t="s">
        <v>954</v>
      </c>
      <c r="E578" s="18" t="s">
        <v>955</v>
      </c>
      <c r="F578" s="14" t="s">
        <v>956</v>
      </c>
      <c r="G578" s="14" t="s">
        <v>957</v>
      </c>
      <c r="H578" s="5"/>
    </row>
    <row r="579" spans="2:8" ht="15.75" customHeight="1" x14ac:dyDescent="0.25">
      <c r="B579" s="15"/>
      <c r="C579" s="16"/>
      <c r="D579" s="18" t="s">
        <v>958</v>
      </c>
      <c r="E579" s="18" t="s">
        <v>959</v>
      </c>
      <c r="F579" s="14" t="s">
        <v>956</v>
      </c>
      <c r="G579" s="14" t="s">
        <v>957</v>
      </c>
      <c r="H579" s="5"/>
    </row>
    <row r="580" spans="2:8" ht="15.75" customHeight="1" x14ac:dyDescent="0.25">
      <c r="B580" s="15"/>
      <c r="C580" s="16"/>
      <c r="D580" s="18" t="s">
        <v>960</v>
      </c>
      <c r="E580" s="18" t="s">
        <v>961</v>
      </c>
      <c r="F580" s="14" t="s">
        <v>956</v>
      </c>
      <c r="G580" s="14" t="s">
        <v>957</v>
      </c>
      <c r="H580" s="5"/>
    </row>
    <row r="581" spans="2:8" ht="15.75" customHeight="1" x14ac:dyDescent="0.25">
      <c r="B581" s="15"/>
      <c r="C581" s="16"/>
      <c r="D581" s="18" t="s">
        <v>962</v>
      </c>
      <c r="E581" s="18" t="s">
        <v>963</v>
      </c>
      <c r="F581" s="14" t="s">
        <v>956</v>
      </c>
      <c r="G581" s="14" t="s">
        <v>957</v>
      </c>
      <c r="H581" s="5"/>
    </row>
    <row r="582" spans="2:8" ht="15.75" customHeight="1" x14ac:dyDescent="0.25">
      <c r="B582" s="15"/>
      <c r="C582" s="18" t="s">
        <v>906</v>
      </c>
      <c r="D582" s="16"/>
      <c r="E582" s="16"/>
      <c r="F582" s="19"/>
      <c r="G582" s="19"/>
      <c r="H582" s="5"/>
    </row>
    <row r="583" spans="2:8" ht="15.75" customHeight="1" x14ac:dyDescent="0.25">
      <c r="B583" s="15"/>
      <c r="C583" s="18" t="s">
        <v>935</v>
      </c>
      <c r="D583" s="18" t="s">
        <v>936</v>
      </c>
      <c r="E583" s="18" t="s">
        <v>937</v>
      </c>
      <c r="F583" s="14">
        <v>5133866698</v>
      </c>
      <c r="G583" s="19"/>
      <c r="H583" s="5"/>
    </row>
    <row r="584" spans="2:8" ht="15.75" customHeight="1" x14ac:dyDescent="0.25">
      <c r="B584" s="15"/>
      <c r="C584" s="16"/>
      <c r="D584" s="18" t="s">
        <v>938</v>
      </c>
      <c r="E584" s="18" t="s">
        <v>939</v>
      </c>
      <c r="F584" s="19"/>
      <c r="G584" s="19"/>
      <c r="H584" s="5"/>
    </row>
    <row r="585" spans="2:8" ht="15.75" customHeight="1" x14ac:dyDescent="0.25">
      <c r="B585" s="15"/>
      <c r="C585" s="18" t="s">
        <v>907</v>
      </c>
      <c r="D585" s="18" t="s">
        <v>908</v>
      </c>
      <c r="E585" s="18" t="s">
        <v>909</v>
      </c>
      <c r="F585" s="14">
        <v>6013995055</v>
      </c>
      <c r="G585" s="14">
        <v>6013995077</v>
      </c>
      <c r="H585" s="5"/>
    </row>
    <row r="586" spans="2:8" ht="15.75" customHeight="1" x14ac:dyDescent="0.25">
      <c r="B586" s="15"/>
      <c r="C586" s="16"/>
      <c r="D586" s="18" t="s">
        <v>910</v>
      </c>
      <c r="E586" s="18" t="s">
        <v>909</v>
      </c>
      <c r="F586" s="14" t="s">
        <v>911</v>
      </c>
      <c r="G586" s="14" t="s">
        <v>912</v>
      </c>
      <c r="H586" s="5"/>
    </row>
    <row r="587" spans="2:8" ht="15.75" customHeight="1" x14ac:dyDescent="0.25">
      <c r="B587" s="15"/>
      <c r="C587" s="18" t="s">
        <v>1134</v>
      </c>
      <c r="D587" s="18" t="s">
        <v>1135</v>
      </c>
      <c r="E587" s="18" t="s">
        <v>1136</v>
      </c>
      <c r="F587" s="14" t="s">
        <v>1137</v>
      </c>
      <c r="G587" s="14" t="s">
        <v>1138</v>
      </c>
      <c r="H587" s="5"/>
    </row>
    <row r="588" spans="2:8" ht="15.75" customHeight="1" x14ac:dyDescent="0.25">
      <c r="B588" s="15"/>
      <c r="C588" s="18" t="s">
        <v>1139</v>
      </c>
      <c r="D588" s="18" t="s">
        <v>1140</v>
      </c>
      <c r="E588" s="18" t="s">
        <v>1141</v>
      </c>
      <c r="F588" s="14" t="s">
        <v>1142</v>
      </c>
      <c r="G588" s="19"/>
      <c r="H588" s="5"/>
    </row>
    <row r="589" spans="2:8" ht="15.75" customHeight="1" x14ac:dyDescent="0.25">
      <c r="B589" s="15"/>
      <c r="C589" s="18" t="s">
        <v>898</v>
      </c>
      <c r="D589" s="18" t="s">
        <v>899</v>
      </c>
      <c r="E589" s="18" t="s">
        <v>900</v>
      </c>
      <c r="F589" s="14" t="s">
        <v>901</v>
      </c>
      <c r="G589" s="14" t="s">
        <v>940</v>
      </c>
      <c r="H589" s="5"/>
    </row>
    <row r="590" spans="2:8" ht="15.75" customHeight="1" x14ac:dyDescent="0.25">
      <c r="B590" s="21">
        <f>HYPERLINK("https://wwwcfprd.doa.louisiana.gov/osp/lapac/ecat/dsp_LagovContractDetail.cfm?Contract=4400007635",4400007635)</f>
        <v>4400007635</v>
      </c>
      <c r="C590" s="18" t="s">
        <v>1143</v>
      </c>
      <c r="D590" s="18" t="s">
        <v>1144</v>
      </c>
      <c r="E590" s="18" t="s">
        <v>297</v>
      </c>
      <c r="F590" s="14" t="s">
        <v>1145</v>
      </c>
      <c r="G590" s="19"/>
      <c r="H590" s="5"/>
    </row>
    <row r="591" spans="2:8" ht="15.75" customHeight="1" x14ac:dyDescent="0.25">
      <c r="B591" s="15"/>
      <c r="C591" s="18" t="s">
        <v>859</v>
      </c>
      <c r="D591" s="18" t="s">
        <v>860</v>
      </c>
      <c r="E591" s="18" t="s">
        <v>861</v>
      </c>
      <c r="F591" s="14" t="s">
        <v>862</v>
      </c>
      <c r="G591" s="14" t="s">
        <v>863</v>
      </c>
      <c r="H591" s="5"/>
    </row>
    <row r="592" spans="2:8" ht="15.75" customHeight="1" x14ac:dyDescent="0.25">
      <c r="B592" s="15"/>
      <c r="C592" s="16"/>
      <c r="D592" s="18" t="s">
        <v>864</v>
      </c>
      <c r="E592" s="18" t="s">
        <v>865</v>
      </c>
      <c r="F592" s="14" t="s">
        <v>866</v>
      </c>
      <c r="G592" s="14" t="s">
        <v>863</v>
      </c>
      <c r="H592" s="5"/>
    </row>
    <row r="593" spans="2:8" ht="15.75" customHeight="1" x14ac:dyDescent="0.25">
      <c r="B593" s="15"/>
      <c r="C593" s="16"/>
      <c r="D593" s="18" t="s">
        <v>867</v>
      </c>
      <c r="E593" s="18" t="s">
        <v>868</v>
      </c>
      <c r="F593" s="14" t="s">
        <v>869</v>
      </c>
      <c r="G593" s="19"/>
      <c r="H593" s="5"/>
    </row>
    <row r="594" spans="2:8" ht="15.75" customHeight="1" x14ac:dyDescent="0.25">
      <c r="B594" s="15"/>
      <c r="C594" s="18" t="s">
        <v>890</v>
      </c>
      <c r="D594" s="18" t="s">
        <v>891</v>
      </c>
      <c r="E594" s="18" t="s">
        <v>892</v>
      </c>
      <c r="F594" s="19"/>
      <c r="G594" s="19"/>
      <c r="H594" s="5"/>
    </row>
    <row r="595" spans="2:8" ht="15.75" customHeight="1" x14ac:dyDescent="0.25">
      <c r="B595" s="15"/>
      <c r="C595" s="18" t="s">
        <v>935</v>
      </c>
      <c r="D595" s="18" t="s">
        <v>936</v>
      </c>
      <c r="E595" s="18" t="s">
        <v>937</v>
      </c>
      <c r="F595" s="14">
        <v>5133866698</v>
      </c>
      <c r="G595" s="19"/>
      <c r="H595" s="5"/>
    </row>
    <row r="596" spans="2:8" ht="15.75" customHeight="1" x14ac:dyDescent="0.25">
      <c r="B596" s="15"/>
      <c r="C596" s="16"/>
      <c r="D596" s="18" t="s">
        <v>938</v>
      </c>
      <c r="E596" s="18" t="s">
        <v>939</v>
      </c>
      <c r="F596" s="19"/>
      <c r="G596" s="19"/>
      <c r="H596" s="5"/>
    </row>
    <row r="597" spans="2:8" ht="15.75" customHeight="1" x14ac:dyDescent="0.25">
      <c r="B597" s="15"/>
      <c r="C597" s="18" t="s">
        <v>898</v>
      </c>
      <c r="D597" s="18" t="s">
        <v>899</v>
      </c>
      <c r="E597" s="18" t="s">
        <v>900</v>
      </c>
      <c r="F597" s="14" t="s">
        <v>901</v>
      </c>
      <c r="G597" s="14" t="s">
        <v>940</v>
      </c>
      <c r="H597" s="5"/>
    </row>
    <row r="598" spans="2:8" ht="15.75" customHeight="1" x14ac:dyDescent="0.25">
      <c r="B598" s="15"/>
      <c r="C598" s="18" t="s">
        <v>971</v>
      </c>
      <c r="D598" s="18" t="s">
        <v>1146</v>
      </c>
      <c r="E598" s="18" t="s">
        <v>1147</v>
      </c>
      <c r="F598" s="14" t="s">
        <v>1148</v>
      </c>
      <c r="G598" s="14">
        <v>6013269767</v>
      </c>
      <c r="H598" s="5"/>
    </row>
    <row r="599" spans="2:8" ht="15.75" customHeight="1" x14ac:dyDescent="0.25">
      <c r="B599" s="21">
        <f>HYPERLINK("https://wwwcfprd.doa.louisiana.gov/osp/lapac/ecat/dsp_LagovContractDetail.cfm?Contract=4400008025",4400008025)</f>
        <v>4400008025</v>
      </c>
      <c r="C599" s="18" t="s">
        <v>1016</v>
      </c>
      <c r="D599" s="18" t="s">
        <v>1017</v>
      </c>
      <c r="E599" s="18" t="s">
        <v>1018</v>
      </c>
      <c r="F599" s="14">
        <v>4803333071</v>
      </c>
      <c r="G599" s="14">
        <v>4807609488</v>
      </c>
      <c r="H599" s="5"/>
    </row>
    <row r="600" spans="2:8" ht="15.75" customHeight="1" x14ac:dyDescent="0.25">
      <c r="B600" s="15"/>
      <c r="C600" s="16"/>
      <c r="D600" s="18" t="s">
        <v>1019</v>
      </c>
      <c r="E600" s="18" t="s">
        <v>1020</v>
      </c>
      <c r="F600" s="14" t="s">
        <v>1021</v>
      </c>
      <c r="G600" s="14" t="s">
        <v>1022</v>
      </c>
      <c r="H600" s="5"/>
    </row>
    <row r="601" spans="2:8" ht="15.75" customHeight="1" x14ac:dyDescent="0.25">
      <c r="B601" s="15"/>
      <c r="C601" s="16"/>
      <c r="D601" s="18" t="s">
        <v>1023</v>
      </c>
      <c r="E601" s="18" t="s">
        <v>1024</v>
      </c>
      <c r="F601" s="14" t="s">
        <v>1025</v>
      </c>
      <c r="G601" s="14" t="s">
        <v>1026</v>
      </c>
      <c r="H601" s="5"/>
    </row>
    <row r="602" spans="2:8" ht="15.75" customHeight="1" x14ac:dyDescent="0.25">
      <c r="B602" s="15"/>
      <c r="C602" s="16"/>
      <c r="D602" s="18" t="s">
        <v>1027</v>
      </c>
      <c r="E602" s="18" t="s">
        <v>1028</v>
      </c>
      <c r="F602" s="14" t="s">
        <v>1029</v>
      </c>
      <c r="G602" s="19"/>
      <c r="H602" s="5"/>
    </row>
    <row r="603" spans="2:8" ht="15.75" customHeight="1" x14ac:dyDescent="0.25">
      <c r="B603" s="15"/>
      <c r="C603" s="18" t="s">
        <v>1149</v>
      </c>
      <c r="D603" s="18" t="s">
        <v>1150</v>
      </c>
      <c r="E603" s="18" t="s">
        <v>1151</v>
      </c>
      <c r="F603" s="14" t="s">
        <v>1152</v>
      </c>
      <c r="G603" s="14" t="s">
        <v>1153</v>
      </c>
      <c r="H603" s="5"/>
    </row>
    <row r="604" spans="2:8" ht="15.75" customHeight="1" x14ac:dyDescent="0.25">
      <c r="B604" s="15"/>
      <c r="C604" s="16"/>
      <c r="D604" s="16"/>
      <c r="E604" s="18" t="s">
        <v>1154</v>
      </c>
      <c r="F604" s="19"/>
      <c r="G604" s="19"/>
      <c r="H604" s="5"/>
    </row>
    <row r="605" spans="2:8" ht="15.75" customHeight="1" x14ac:dyDescent="0.25">
      <c r="B605" s="15"/>
      <c r="C605" s="16"/>
      <c r="D605" s="18" t="s">
        <v>1155</v>
      </c>
      <c r="E605" s="18" t="s">
        <v>1154</v>
      </c>
      <c r="F605" s="14" t="s">
        <v>1156</v>
      </c>
      <c r="G605" s="14" t="s">
        <v>1157</v>
      </c>
      <c r="H605" s="5"/>
    </row>
    <row r="606" spans="2:8" ht="15.75" customHeight="1" x14ac:dyDescent="0.25">
      <c r="B606" s="15"/>
      <c r="C606" s="18" t="s">
        <v>890</v>
      </c>
      <c r="D606" s="18" t="s">
        <v>891</v>
      </c>
      <c r="E606" s="18" t="s">
        <v>892</v>
      </c>
      <c r="F606" s="19"/>
      <c r="G606" s="19"/>
      <c r="H606" s="5"/>
    </row>
    <row r="607" spans="2:8" ht="15.75" customHeight="1" x14ac:dyDescent="0.25">
      <c r="B607" s="15"/>
      <c r="C607" s="18" t="s">
        <v>898</v>
      </c>
      <c r="D607" s="18" t="s">
        <v>899</v>
      </c>
      <c r="E607" s="18" t="s">
        <v>900</v>
      </c>
      <c r="F607" s="14" t="s">
        <v>901</v>
      </c>
      <c r="G607" s="14"/>
      <c r="H607" s="5"/>
    </row>
    <row r="608" spans="2:8" ht="15.75" customHeight="1" x14ac:dyDescent="0.25">
      <c r="B608" s="15"/>
      <c r="C608" s="18" t="s">
        <v>1158</v>
      </c>
      <c r="D608" s="18" t="s">
        <v>1159</v>
      </c>
      <c r="E608" s="18" t="s">
        <v>1160</v>
      </c>
      <c r="F608" s="14" t="s">
        <v>1161</v>
      </c>
      <c r="G608" s="14">
        <v>3126559001</v>
      </c>
      <c r="H608" s="5"/>
    </row>
    <row r="609" spans="2:8" ht="15.75" customHeight="1" x14ac:dyDescent="0.25">
      <c r="B609" s="15"/>
      <c r="C609" s="18" t="s">
        <v>1162</v>
      </c>
      <c r="D609" s="18" t="s">
        <v>1163</v>
      </c>
      <c r="E609" s="18" t="s">
        <v>297</v>
      </c>
      <c r="F609" s="14" t="s">
        <v>1164</v>
      </c>
      <c r="G609" s="19"/>
      <c r="H609" s="5"/>
    </row>
    <row r="610" spans="2:8" ht="15.75" customHeight="1" x14ac:dyDescent="0.25">
      <c r="B610" s="15"/>
      <c r="C610" s="18" t="s">
        <v>1134</v>
      </c>
      <c r="D610" s="18" t="s">
        <v>1135</v>
      </c>
      <c r="E610" s="18" t="s">
        <v>1136</v>
      </c>
      <c r="F610" s="14" t="s">
        <v>1137</v>
      </c>
      <c r="G610" s="14" t="s">
        <v>1138</v>
      </c>
      <c r="H610" s="5"/>
    </row>
    <row r="611" spans="2:8" ht="15.75" customHeight="1" x14ac:dyDescent="0.25">
      <c r="B611" s="21">
        <f>HYPERLINK("https://wwwcfprd.doa.louisiana.gov/osp/lapac/ecat/dsp_LagovContractDetail.cfm?Contract=4400009229",4400009229)</f>
        <v>4400009229</v>
      </c>
      <c r="C611" s="14" t="s">
        <v>376</v>
      </c>
      <c r="D611" s="16"/>
      <c r="E611" s="16"/>
      <c r="F611" s="19"/>
      <c r="G611" s="19"/>
      <c r="H611" s="5"/>
    </row>
    <row r="612" spans="2:8" ht="15.75" customHeight="1" x14ac:dyDescent="0.25">
      <c r="B612" s="21">
        <f>HYPERLINK("https://wwwcfprd.doa.louisiana.gov/osp/lapac/ecat/dsp_LagovContractDetail.cfm?Contract=4400009255",4400009255)</f>
        <v>4400009255</v>
      </c>
      <c r="C612" s="18" t="s">
        <v>376</v>
      </c>
      <c r="D612" s="16"/>
      <c r="E612" s="16"/>
      <c r="F612" s="19"/>
      <c r="G612" s="19"/>
      <c r="H612" s="5"/>
    </row>
    <row r="613" spans="2:8" ht="15.75" customHeight="1" x14ac:dyDescent="0.25">
      <c r="B613" s="21">
        <f>HYPERLINK("https://wwwcfprd.doa.louisiana.gov/osp/lapac/ecat/dsp_LagovContractDetail.cfm?Contract=4400009306",4400009306)</f>
        <v>4400009306</v>
      </c>
      <c r="C613" s="18" t="s">
        <v>1165</v>
      </c>
      <c r="D613" s="18" t="s">
        <v>1166</v>
      </c>
      <c r="E613" s="18" t="s">
        <v>1167</v>
      </c>
      <c r="F613" s="14" t="s">
        <v>1168</v>
      </c>
      <c r="G613" s="14" t="s">
        <v>1169</v>
      </c>
      <c r="H613" s="5"/>
    </row>
    <row r="614" spans="2:8" ht="15.75" customHeight="1" x14ac:dyDescent="0.25">
      <c r="B614" s="15"/>
      <c r="C614" s="16"/>
      <c r="D614" s="18" t="s">
        <v>1170</v>
      </c>
      <c r="E614" s="18" t="s">
        <v>1171</v>
      </c>
      <c r="F614" s="14" t="s">
        <v>1168</v>
      </c>
      <c r="G614" s="14" t="s">
        <v>1169</v>
      </c>
      <c r="H614" s="5"/>
    </row>
    <row r="615" spans="2:8" ht="15.75" customHeight="1" x14ac:dyDescent="0.25">
      <c r="B615" s="21">
        <f>HYPERLINK("https://wwwcfprd.doa.louisiana.gov/osp/lapac/ecat/dsp_LagovContractDetail.cfm?Contract=4400011356",4400011356)</f>
        <v>4400011356</v>
      </c>
      <c r="C615" s="18" t="s">
        <v>1172</v>
      </c>
      <c r="D615" s="18" t="s">
        <v>1173</v>
      </c>
      <c r="E615" s="18" t="s">
        <v>1174</v>
      </c>
      <c r="F615" s="14">
        <v>2259283936</v>
      </c>
      <c r="G615" s="19"/>
      <c r="H615" s="5"/>
    </row>
    <row r="616" spans="2:8" ht="15.75" customHeight="1" x14ac:dyDescent="0.25">
      <c r="B616" s="21">
        <f>HYPERLINK("https://wwwcfprd.doa.louisiana.gov/osp/lapac/ecat/dsp_LagovContractDetail.cfm?Contract=4400011565",4400011565)</f>
        <v>4400011565</v>
      </c>
      <c r="C616" s="18" t="s">
        <v>1175</v>
      </c>
      <c r="D616" s="18" t="s">
        <v>1176</v>
      </c>
      <c r="E616" s="18" t="s">
        <v>1177</v>
      </c>
      <c r="F616" s="14">
        <v>2259529430</v>
      </c>
      <c r="G616" s="19">
        <v>2259529432</v>
      </c>
      <c r="H616" s="5"/>
    </row>
    <row r="617" spans="2:8" ht="15.75" customHeight="1" x14ac:dyDescent="0.25">
      <c r="B617" s="15"/>
      <c r="C617" s="16"/>
      <c r="D617" s="18" t="s">
        <v>1178</v>
      </c>
      <c r="E617" s="18" t="s">
        <v>1179</v>
      </c>
      <c r="F617" s="14">
        <v>2259529430</v>
      </c>
      <c r="G617" s="19">
        <v>2259529432</v>
      </c>
      <c r="H617" s="5"/>
    </row>
    <row r="618" spans="2:8" ht="15.75" customHeight="1" x14ac:dyDescent="0.25">
      <c r="B618" s="15"/>
      <c r="C618" s="16"/>
      <c r="D618" s="18" t="s">
        <v>1180</v>
      </c>
      <c r="E618" s="18" t="s">
        <v>1181</v>
      </c>
      <c r="F618" s="19"/>
      <c r="G618" s="19"/>
      <c r="H618" s="5"/>
    </row>
    <row r="619" spans="2:8" ht="15.75" customHeight="1" x14ac:dyDescent="0.25">
      <c r="B619" s="21">
        <f>HYPERLINK("https://wwwcfprd.doa.louisiana.gov/osp/lapac/ecat/dsp_LagovContractDetail.cfm?Contract=4400012434",4400012434)</f>
        <v>4400012434</v>
      </c>
      <c r="C619" s="18" t="s">
        <v>1182</v>
      </c>
      <c r="D619" s="18" t="s">
        <v>1183</v>
      </c>
      <c r="E619" s="18" t="s">
        <v>1184</v>
      </c>
      <c r="F619" s="14" t="s">
        <v>1185</v>
      </c>
      <c r="G619" s="19"/>
      <c r="H619" s="5"/>
    </row>
    <row r="620" spans="2:8" ht="15.75" customHeight="1" x14ac:dyDescent="0.25">
      <c r="B620" s="21">
        <f>HYPERLINK("https://wwwcfprd.doa.louisiana.gov/osp/lapac/ecat/dsp_LagovContractDetail.cfm?Contract=4400013501",4400013501)</f>
        <v>4400013501</v>
      </c>
      <c r="C620" s="18" t="s">
        <v>1030</v>
      </c>
      <c r="D620" s="18" t="s">
        <v>1031</v>
      </c>
      <c r="E620" s="18" t="s">
        <v>1032</v>
      </c>
      <c r="F620" s="14">
        <v>5048180200</v>
      </c>
      <c r="G620" s="14">
        <v>5048180203</v>
      </c>
      <c r="H620" s="5"/>
    </row>
    <row r="621" spans="2:8" ht="15.75" customHeight="1" x14ac:dyDescent="0.25">
      <c r="B621" s="15"/>
      <c r="C621" s="16"/>
      <c r="D621" s="18" t="s">
        <v>1033</v>
      </c>
      <c r="E621" s="18" t="s">
        <v>1034</v>
      </c>
      <c r="F621" s="14">
        <v>5048180200</v>
      </c>
      <c r="G621" s="14">
        <v>5048180203</v>
      </c>
      <c r="H621" s="5"/>
    </row>
    <row r="622" spans="2:8" ht="15.75" customHeight="1" x14ac:dyDescent="0.25">
      <c r="B622" s="15"/>
      <c r="C622" s="16"/>
      <c r="D622" s="18" t="s">
        <v>1035</v>
      </c>
      <c r="E622" s="18" t="s">
        <v>1036</v>
      </c>
      <c r="F622" s="14">
        <v>5048180200</v>
      </c>
      <c r="G622" s="14">
        <v>5048180203</v>
      </c>
      <c r="H622" s="5"/>
    </row>
    <row r="623" spans="2:8" ht="15.75" customHeight="1" x14ac:dyDescent="0.25">
      <c r="B623" s="15"/>
      <c r="C623" s="16"/>
      <c r="D623" s="18" t="s">
        <v>1037</v>
      </c>
      <c r="E623" s="18" t="s">
        <v>1038</v>
      </c>
      <c r="F623" s="14">
        <v>5048180200</v>
      </c>
      <c r="G623" s="14">
        <v>5048180203</v>
      </c>
      <c r="H623" s="5"/>
    </row>
    <row r="624" spans="2:8" ht="15.75" customHeight="1" x14ac:dyDescent="0.25">
      <c r="B624" s="21">
        <f>HYPERLINK("https://wwwcfprd.doa.louisiana.gov/osp/lapac/ecat/dsp_LagovContractDetail.cfm?Contract=4400014180",4400014180)</f>
        <v>4400014180</v>
      </c>
      <c r="C624" s="18" t="s">
        <v>1186</v>
      </c>
      <c r="D624" s="16"/>
      <c r="E624" s="16"/>
      <c r="F624" s="19"/>
      <c r="G624" s="19"/>
      <c r="H624" s="5"/>
    </row>
    <row r="625" spans="2:8" ht="15.75" customHeight="1" x14ac:dyDescent="0.25">
      <c r="B625" s="21">
        <f>HYPERLINK("https://wwwcfprd.doa.louisiana.gov/osp/lapac/ecat/dsp_LagovContractDetail.cfm?Contract=4400014344",4400014344)</f>
        <v>4400014344</v>
      </c>
      <c r="C625" s="18" t="s">
        <v>1187</v>
      </c>
      <c r="D625" s="18" t="s">
        <v>1188</v>
      </c>
      <c r="E625" s="18" t="s">
        <v>1189</v>
      </c>
      <c r="F625" s="14" t="s">
        <v>1190</v>
      </c>
      <c r="G625" s="14" t="s">
        <v>1191</v>
      </c>
      <c r="H625" s="5"/>
    </row>
    <row r="626" spans="2:8" ht="15.75" customHeight="1" x14ac:dyDescent="0.25">
      <c r="B626" s="21">
        <f>HYPERLINK("https://wwwcfprd.doa.louisiana.gov/osp/lapac/ecat/dsp_LagovContractDetail.cfm?Contract=4400015257",4400015257)</f>
        <v>4400015257</v>
      </c>
      <c r="C626" s="18" t="s">
        <v>1192</v>
      </c>
      <c r="D626" s="18" t="s">
        <v>1193</v>
      </c>
      <c r="E626" s="18" t="s">
        <v>1194</v>
      </c>
      <c r="F626" s="14" t="s">
        <v>1195</v>
      </c>
      <c r="G626" s="14" t="s">
        <v>1196</v>
      </c>
      <c r="H626" s="5"/>
    </row>
    <row r="627" spans="2:8" ht="15.75" customHeight="1" x14ac:dyDescent="0.25">
      <c r="B627" s="21">
        <f>HYPERLINK("https://wwwcfprd.doa.louisiana.gov/osp/lapac/ecat/dsp_LagovContractDetail.cfm?Contract=4400015691",4400015691)</f>
        <v>4400015691</v>
      </c>
      <c r="C627" s="18" t="s">
        <v>1062</v>
      </c>
      <c r="D627" s="18" t="s">
        <v>1063</v>
      </c>
      <c r="E627" s="18" t="s">
        <v>1064</v>
      </c>
      <c r="F627" s="14" t="s">
        <v>1065</v>
      </c>
      <c r="G627" s="14" t="s">
        <v>1066</v>
      </c>
      <c r="H627" s="5"/>
    </row>
    <row r="628" spans="2:8" ht="15.75" customHeight="1" x14ac:dyDescent="0.25">
      <c r="B628" s="15"/>
      <c r="C628" s="16"/>
      <c r="D628" s="18" t="s">
        <v>1067</v>
      </c>
      <c r="E628" s="18" t="s">
        <v>1068</v>
      </c>
      <c r="F628" s="14" t="s">
        <v>1065</v>
      </c>
      <c r="G628" s="14" t="s">
        <v>1066</v>
      </c>
      <c r="H628" s="5"/>
    </row>
    <row r="629" spans="2:8" ht="15.75" customHeight="1" x14ac:dyDescent="0.25">
      <c r="B629" s="21">
        <f>HYPERLINK("https://wwwcfprd.doa.louisiana.gov/osp/lapac/ecat/dsp_LagovContractDetail.cfm?Contract=4400015756",4400015756)</f>
        <v>4400015756</v>
      </c>
      <c r="C629" s="18" t="s">
        <v>898</v>
      </c>
      <c r="D629" s="18" t="s">
        <v>899</v>
      </c>
      <c r="E629" s="18" t="s">
        <v>900</v>
      </c>
      <c r="F629" s="14" t="s">
        <v>901</v>
      </c>
      <c r="G629" s="19"/>
      <c r="H629" s="5"/>
    </row>
    <row r="630" spans="2:8" ht="15.75" customHeight="1" x14ac:dyDescent="0.25">
      <c r="B630" s="21">
        <f>HYPERLINK("https://wwwcfprd.doa.louisiana.gov/osp/lapac/ecat/dsp_LagovContractDetail.cfm?Contract=4400016090",4400016090)</f>
        <v>4400016090</v>
      </c>
      <c r="C630" s="18" t="s">
        <v>1030</v>
      </c>
      <c r="D630" s="18" t="s">
        <v>1031</v>
      </c>
      <c r="E630" s="18" t="s">
        <v>1032</v>
      </c>
      <c r="F630" s="14">
        <v>5048180200</v>
      </c>
      <c r="G630" s="14">
        <v>5048180203</v>
      </c>
      <c r="H630" s="5"/>
    </row>
    <row r="631" spans="2:8" ht="15.75" customHeight="1" x14ac:dyDescent="0.25">
      <c r="B631" s="15"/>
      <c r="C631" s="16"/>
      <c r="D631" s="18" t="s">
        <v>1033</v>
      </c>
      <c r="E631" s="18" t="s">
        <v>1034</v>
      </c>
      <c r="F631" s="14">
        <v>5048180200</v>
      </c>
      <c r="G631" s="14">
        <v>5048180203</v>
      </c>
      <c r="H631" s="5"/>
    </row>
    <row r="632" spans="2:8" ht="15.75" customHeight="1" x14ac:dyDescent="0.25">
      <c r="B632" s="15"/>
      <c r="C632" s="16"/>
      <c r="D632" s="18" t="s">
        <v>1035</v>
      </c>
      <c r="E632" s="18" t="s">
        <v>1036</v>
      </c>
      <c r="F632" s="14">
        <v>5048180200</v>
      </c>
      <c r="G632" s="14">
        <v>5048180203</v>
      </c>
      <c r="H632" s="5"/>
    </row>
    <row r="633" spans="2:8" ht="15.75" customHeight="1" x14ac:dyDescent="0.25">
      <c r="B633" s="15"/>
      <c r="C633" s="16"/>
      <c r="D633" s="18" t="s">
        <v>1037</v>
      </c>
      <c r="E633" s="18" t="s">
        <v>1038</v>
      </c>
      <c r="F633" s="14">
        <v>5048180200</v>
      </c>
      <c r="G633" s="14">
        <v>5048180203</v>
      </c>
      <c r="H633" s="5"/>
    </row>
    <row r="634" spans="2:8" ht="15.75" customHeight="1" x14ac:dyDescent="0.25">
      <c r="B634" s="15"/>
      <c r="C634" s="18" t="s">
        <v>1197</v>
      </c>
      <c r="D634" s="18" t="s">
        <v>1198</v>
      </c>
      <c r="E634" s="18" t="s">
        <v>1199</v>
      </c>
      <c r="F634" s="14" t="s">
        <v>1200</v>
      </c>
      <c r="G634" s="14" t="s">
        <v>1201</v>
      </c>
      <c r="H634" s="5"/>
    </row>
    <row r="635" spans="2:8" ht="15.75" customHeight="1" x14ac:dyDescent="0.25">
      <c r="B635" s="15"/>
      <c r="C635" s="16"/>
      <c r="D635" s="18" t="s">
        <v>891</v>
      </c>
      <c r="E635" s="18" t="s">
        <v>892</v>
      </c>
      <c r="F635" s="19"/>
      <c r="G635" s="19"/>
      <c r="H635" s="5"/>
    </row>
    <row r="636" spans="2:8" ht="15.75" customHeight="1" x14ac:dyDescent="0.25">
      <c r="B636" s="15"/>
      <c r="C636" s="16"/>
      <c r="D636" s="18" t="s">
        <v>1202</v>
      </c>
      <c r="E636" s="18" t="s">
        <v>1203</v>
      </c>
      <c r="F636" s="14" t="s">
        <v>1204</v>
      </c>
      <c r="G636" s="14" t="s">
        <v>1205</v>
      </c>
      <c r="H636" s="5"/>
    </row>
    <row r="637" spans="2:8" ht="15.75" customHeight="1" x14ac:dyDescent="0.25">
      <c r="B637" s="15"/>
      <c r="C637" s="18" t="s">
        <v>898</v>
      </c>
      <c r="D637" s="18" t="s">
        <v>899</v>
      </c>
      <c r="E637" s="18" t="s">
        <v>900</v>
      </c>
      <c r="F637" s="14" t="s">
        <v>901</v>
      </c>
      <c r="G637" s="19"/>
      <c r="H637" s="5"/>
    </row>
    <row r="638" spans="2:8" ht="15.75" customHeight="1" x14ac:dyDescent="0.25">
      <c r="B638" s="15"/>
      <c r="C638" s="18" t="s">
        <v>998</v>
      </c>
      <c r="D638" s="18" t="s">
        <v>999</v>
      </c>
      <c r="E638" s="18" t="s">
        <v>1000</v>
      </c>
      <c r="F638" s="14">
        <v>5043243202</v>
      </c>
      <c r="G638" s="19"/>
      <c r="H638" s="5"/>
    </row>
    <row r="639" spans="2:8" ht="15.75" customHeight="1" x14ac:dyDescent="0.25">
      <c r="B639" s="15"/>
      <c r="C639" s="16"/>
      <c r="D639" s="18" t="s">
        <v>1001</v>
      </c>
      <c r="E639" s="18" t="s">
        <v>1002</v>
      </c>
      <c r="F639" s="14">
        <v>3372916500</v>
      </c>
      <c r="G639" s="19"/>
      <c r="H639" s="5"/>
    </row>
    <row r="640" spans="2:8" ht="15.75" customHeight="1" x14ac:dyDescent="0.25">
      <c r="B640" s="15"/>
      <c r="C640" s="18" t="s">
        <v>1134</v>
      </c>
      <c r="D640" s="18" t="s">
        <v>1135</v>
      </c>
      <c r="E640" s="18" t="s">
        <v>1136</v>
      </c>
      <c r="F640" s="14" t="s">
        <v>1137</v>
      </c>
      <c r="G640" s="14" t="s">
        <v>1138</v>
      </c>
      <c r="H640" s="5"/>
    </row>
    <row r="641" spans="1:8" ht="15.75" customHeight="1" x14ac:dyDescent="0.25">
      <c r="B641" s="15"/>
      <c r="C641" s="18" t="s">
        <v>1206</v>
      </c>
      <c r="D641" s="18" t="s">
        <v>1207</v>
      </c>
      <c r="E641" s="18" t="s">
        <v>1208</v>
      </c>
      <c r="F641" s="14">
        <v>3185970303</v>
      </c>
      <c r="G641" s="14">
        <v>3185973707</v>
      </c>
      <c r="H641" s="5"/>
    </row>
    <row r="642" spans="1:8" ht="15.75" customHeight="1" x14ac:dyDescent="0.25">
      <c r="B642" s="15"/>
      <c r="C642" s="16"/>
      <c r="D642" s="18" t="s">
        <v>1209</v>
      </c>
      <c r="E642" s="18" t="s">
        <v>1210</v>
      </c>
      <c r="F642" s="14">
        <v>3185970303</v>
      </c>
      <c r="G642" s="14">
        <v>3185973707</v>
      </c>
      <c r="H642" s="5"/>
    </row>
    <row r="643" spans="1:8" ht="15.75" customHeight="1" x14ac:dyDescent="0.25">
      <c r="B643" s="15"/>
      <c r="C643" s="16"/>
      <c r="D643" s="18" t="s">
        <v>1178</v>
      </c>
      <c r="E643" s="18" t="s">
        <v>1211</v>
      </c>
      <c r="F643" s="14">
        <v>3185970303</v>
      </c>
      <c r="G643" s="14">
        <v>3185973707</v>
      </c>
      <c r="H643" s="5"/>
    </row>
    <row r="644" spans="1:8" ht="15.75" customHeight="1" x14ac:dyDescent="0.25">
      <c r="B644" s="15"/>
      <c r="C644" s="16"/>
      <c r="D644" s="18" t="s">
        <v>1176</v>
      </c>
      <c r="E644" s="18" t="s">
        <v>1212</v>
      </c>
      <c r="F644" s="14">
        <v>3185970303</v>
      </c>
      <c r="G644" s="14">
        <v>3155973707</v>
      </c>
      <c r="H644" s="5"/>
    </row>
    <row r="645" spans="1:8" ht="15.75" customHeight="1" x14ac:dyDescent="0.25">
      <c r="B645" s="15"/>
      <c r="C645" s="16"/>
      <c r="D645" s="18" t="s">
        <v>1213</v>
      </c>
      <c r="E645" s="18" t="s">
        <v>1214</v>
      </c>
      <c r="F645" s="14" t="s">
        <v>1215</v>
      </c>
      <c r="G645" s="14" t="s">
        <v>1216</v>
      </c>
      <c r="H645" s="5"/>
    </row>
    <row r="646" spans="1:8" ht="15.75" customHeight="1" x14ac:dyDescent="0.25">
      <c r="B646" s="15"/>
      <c r="C646" s="18" t="s">
        <v>1217</v>
      </c>
      <c r="D646" s="18" t="s">
        <v>1218</v>
      </c>
      <c r="E646" s="18" t="s">
        <v>1219</v>
      </c>
      <c r="F646" s="14" t="s">
        <v>1220</v>
      </c>
      <c r="G646" s="14" t="s">
        <v>1221</v>
      </c>
      <c r="H646" s="5"/>
    </row>
    <row r="647" spans="1:8" ht="15.75" customHeight="1" x14ac:dyDescent="0.25">
      <c r="B647" s="15"/>
      <c r="C647" s="16"/>
      <c r="D647" s="18" t="s">
        <v>1222</v>
      </c>
      <c r="E647" s="18" t="s">
        <v>1223</v>
      </c>
      <c r="F647" s="14">
        <v>2259262020</v>
      </c>
      <c r="G647" s="14" t="s">
        <v>1224</v>
      </c>
      <c r="H647" s="5"/>
    </row>
    <row r="648" spans="1:8" ht="15.75" customHeight="1" x14ac:dyDescent="0.25">
      <c r="B648" s="15"/>
      <c r="C648" s="16"/>
      <c r="D648" s="18" t="s">
        <v>1225</v>
      </c>
      <c r="E648" s="18" t="s">
        <v>1226</v>
      </c>
      <c r="F648" s="14">
        <v>2259262020</v>
      </c>
      <c r="G648" s="14" t="s">
        <v>1227</v>
      </c>
      <c r="H648" s="5"/>
    </row>
    <row r="649" spans="1:8" ht="15.75" customHeight="1" x14ac:dyDescent="0.25">
      <c r="B649" s="15"/>
      <c r="C649" s="16"/>
      <c r="D649" s="18" t="s">
        <v>1228</v>
      </c>
      <c r="E649" s="18" t="s">
        <v>1229</v>
      </c>
      <c r="F649" s="14" t="s">
        <v>1220</v>
      </c>
      <c r="G649" s="19"/>
      <c r="H649" s="5"/>
    </row>
    <row r="650" spans="1:8" ht="15.75" customHeight="1" x14ac:dyDescent="0.25">
      <c r="B650" s="15"/>
      <c r="C650" s="16"/>
      <c r="D650" s="18" t="s">
        <v>1230</v>
      </c>
      <c r="E650" s="18" t="s">
        <v>1231</v>
      </c>
      <c r="F650" s="14" t="s">
        <v>1220</v>
      </c>
      <c r="G650" s="19"/>
      <c r="H650" s="5"/>
    </row>
    <row r="651" spans="1:8" ht="15.75" customHeight="1" x14ac:dyDescent="0.25">
      <c r="B651" s="15"/>
      <c r="C651" s="18" t="s">
        <v>1232</v>
      </c>
      <c r="D651" s="18" t="s">
        <v>1233</v>
      </c>
      <c r="E651" s="18" t="s">
        <v>1234</v>
      </c>
      <c r="F651" s="14" t="s">
        <v>994</v>
      </c>
      <c r="G651" s="19"/>
      <c r="H651" s="5"/>
    </row>
    <row r="652" spans="1:8" ht="15.75" customHeight="1" x14ac:dyDescent="0.25">
      <c r="B652" s="21">
        <f>HYPERLINK("https://wwwcfprd.doa.louisiana.gov/osp/lapac/ecat/dsp_LagovContractDetail.cfm?Contract=4400016340",4400016340)</f>
        <v>4400016340</v>
      </c>
      <c r="C652" s="18" t="s">
        <v>1235</v>
      </c>
      <c r="D652" s="18" t="s">
        <v>1236</v>
      </c>
      <c r="E652" s="18" t="s">
        <v>1237</v>
      </c>
      <c r="F652" s="14">
        <v>9858930608</v>
      </c>
      <c r="G652" s="14">
        <v>9858934897</v>
      </c>
      <c r="H652" s="5"/>
    </row>
    <row r="653" spans="1:8" ht="15.75" customHeight="1" x14ac:dyDescent="0.25">
      <c r="B653" s="15"/>
      <c r="C653" s="16"/>
      <c r="D653" s="18" t="s">
        <v>1238</v>
      </c>
      <c r="E653" s="18" t="s">
        <v>1237</v>
      </c>
      <c r="F653" s="14" t="s">
        <v>1239</v>
      </c>
      <c r="G653" s="14" t="s">
        <v>1240</v>
      </c>
      <c r="H653" s="5"/>
    </row>
    <row r="654" spans="1:8" ht="15.75" customHeight="1" x14ac:dyDescent="0.25">
      <c r="B654" s="21">
        <f>HYPERLINK("https://wwwcfprd.doa.louisiana.gov/osp/lapac/ecat/dsp_LagovContractDetail.cfm?Contract=4400016460",4400016460)</f>
        <v>4400016460</v>
      </c>
      <c r="C654" s="18" t="s">
        <v>1241</v>
      </c>
      <c r="D654" s="18" t="s">
        <v>1242</v>
      </c>
      <c r="E654" s="18" t="s">
        <v>1243</v>
      </c>
      <c r="F654" s="14">
        <v>5044542749</v>
      </c>
      <c r="G654" s="19"/>
      <c r="H654" s="5"/>
    </row>
    <row r="655" spans="1:8" ht="15.75" customHeight="1" x14ac:dyDescent="0.25">
      <c r="B655" s="15"/>
      <c r="C655" s="16"/>
      <c r="D655" s="16"/>
      <c r="E655" s="16"/>
      <c r="F655" s="19"/>
      <c r="G655" s="19"/>
      <c r="H655" s="5"/>
    </row>
    <row r="656" spans="1:8" ht="15.75" customHeight="1" x14ac:dyDescent="0.25">
      <c r="A656" s="3" t="s">
        <v>1244</v>
      </c>
      <c r="B656" s="21">
        <f>HYPERLINK("https://wwwcfprd.doa.louisiana.gov/osp/lapac/ecat/dsp_LagovContractDetail.cfm?Contract=4400006919",4400006919)</f>
        <v>4400006919</v>
      </c>
      <c r="C656" s="18" t="s">
        <v>1245</v>
      </c>
      <c r="D656" s="16"/>
      <c r="E656" s="16"/>
      <c r="F656" s="19"/>
      <c r="G656" s="19"/>
      <c r="H656" s="5"/>
    </row>
    <row r="657" spans="2:8" ht="15.75" customHeight="1" x14ac:dyDescent="0.25">
      <c r="B657" s="15"/>
      <c r="C657" s="18" t="s">
        <v>1053</v>
      </c>
      <c r="D657" s="18" t="s">
        <v>1054</v>
      </c>
      <c r="E657" s="18" t="s">
        <v>1055</v>
      </c>
      <c r="F657" s="14" t="s">
        <v>1056</v>
      </c>
      <c r="G657" s="14" t="s">
        <v>1057</v>
      </c>
      <c r="H657" s="5"/>
    </row>
    <row r="658" spans="2:8" ht="15.75" customHeight="1" x14ac:dyDescent="0.25">
      <c r="B658" s="15"/>
      <c r="C658" s="16"/>
      <c r="D658" s="18" t="s">
        <v>1058</v>
      </c>
      <c r="E658" s="18" t="s">
        <v>1059</v>
      </c>
      <c r="F658" s="14" t="s">
        <v>1056</v>
      </c>
      <c r="G658" s="14" t="s">
        <v>1057</v>
      </c>
      <c r="H658" s="5"/>
    </row>
    <row r="659" spans="2:8" ht="15.75" customHeight="1" x14ac:dyDescent="0.25">
      <c r="B659" s="15"/>
      <c r="C659" s="16"/>
      <c r="D659" s="18" t="s">
        <v>1060</v>
      </c>
      <c r="E659" s="18" t="s">
        <v>1061</v>
      </c>
      <c r="F659" s="14" t="s">
        <v>1056</v>
      </c>
      <c r="G659" s="14" t="s">
        <v>1057</v>
      </c>
      <c r="H659" s="5"/>
    </row>
    <row r="660" spans="2:8" ht="15.75" customHeight="1" x14ac:dyDescent="0.25">
      <c r="B660" s="21">
        <f>HYPERLINK("https://wwwcfprd.doa.louisiana.gov/osp/lapac/ecat/dsp_LagovContractDetail.cfm?Contract=4400013501",4400013501)</f>
        <v>4400013501</v>
      </c>
      <c r="C660" s="18" t="s">
        <v>1030</v>
      </c>
      <c r="D660" s="18" t="s">
        <v>1031</v>
      </c>
      <c r="E660" s="18" t="s">
        <v>1032</v>
      </c>
      <c r="F660" s="14">
        <v>5048180200</v>
      </c>
      <c r="G660" s="14">
        <v>5048180203</v>
      </c>
      <c r="H660" s="5"/>
    </row>
    <row r="661" spans="2:8" ht="15.75" customHeight="1" x14ac:dyDescent="0.25">
      <c r="B661" s="15"/>
      <c r="C661" s="16"/>
      <c r="D661" s="18" t="s">
        <v>1033</v>
      </c>
      <c r="E661" s="18" t="s">
        <v>1034</v>
      </c>
      <c r="F661" s="14">
        <v>5048180200</v>
      </c>
      <c r="G661" s="14">
        <v>5048180203</v>
      </c>
      <c r="H661" s="5"/>
    </row>
    <row r="662" spans="2:8" ht="15.75" customHeight="1" x14ac:dyDescent="0.25">
      <c r="B662" s="15"/>
      <c r="C662" s="16"/>
      <c r="D662" s="18" t="s">
        <v>1035</v>
      </c>
      <c r="E662" s="18" t="s">
        <v>1036</v>
      </c>
      <c r="F662" s="14">
        <v>5048180200</v>
      </c>
      <c r="G662" s="14">
        <v>5048180203</v>
      </c>
      <c r="H662" s="5"/>
    </row>
    <row r="663" spans="2:8" ht="15.75" customHeight="1" x14ac:dyDescent="0.25">
      <c r="B663" s="15"/>
      <c r="C663" s="16"/>
      <c r="D663" s="18" t="s">
        <v>1037</v>
      </c>
      <c r="E663" s="18" t="s">
        <v>1038</v>
      </c>
      <c r="F663" s="14">
        <v>5048180200</v>
      </c>
      <c r="G663" s="14">
        <v>5048180203</v>
      </c>
      <c r="H663" s="5"/>
    </row>
    <row r="664" spans="2:8" ht="15.75" customHeight="1" x14ac:dyDescent="0.25">
      <c r="B664" s="21">
        <f>HYPERLINK("https://wwwcfprd.doa.louisiana.gov/osp/lapac/ecat/dsp_LagovContractDetail.cfm?Contract=4400013846",4400013846)</f>
        <v>4400013846</v>
      </c>
      <c r="C664" s="18" t="s">
        <v>1246</v>
      </c>
      <c r="D664" s="18" t="s">
        <v>1247</v>
      </c>
      <c r="E664" s="18" t="s">
        <v>297</v>
      </c>
      <c r="F664" s="19" t="s">
        <v>1248</v>
      </c>
      <c r="G664" s="19"/>
      <c r="H664" s="5"/>
    </row>
    <row r="665" spans="2:8" ht="15.75" customHeight="1" x14ac:dyDescent="0.25">
      <c r="B665" s="15"/>
      <c r="C665" s="18" t="s">
        <v>1249</v>
      </c>
      <c r="D665" s="18" t="s">
        <v>1250</v>
      </c>
      <c r="E665" s="18" t="s">
        <v>1251</v>
      </c>
      <c r="F665" s="14" t="s">
        <v>1252</v>
      </c>
      <c r="G665" s="14" t="s">
        <v>1253</v>
      </c>
      <c r="H665" s="5"/>
    </row>
    <row r="666" spans="2:8" ht="15.75" customHeight="1" x14ac:dyDescent="0.25">
      <c r="B666" s="15"/>
      <c r="C666" s="18" t="s">
        <v>1254</v>
      </c>
      <c r="D666" s="18" t="s">
        <v>1255</v>
      </c>
      <c r="E666" s="18" t="s">
        <v>1256</v>
      </c>
      <c r="F666" s="14" t="s">
        <v>1257</v>
      </c>
      <c r="G666" s="14" t="s">
        <v>1258</v>
      </c>
      <c r="H666" s="5"/>
    </row>
    <row r="667" spans="2:8" ht="15.75" customHeight="1" x14ac:dyDescent="0.25">
      <c r="B667" s="15"/>
      <c r="C667" s="18" t="s">
        <v>1259</v>
      </c>
      <c r="D667" s="16"/>
      <c r="E667" s="16"/>
      <c r="F667" s="19"/>
      <c r="G667" s="19"/>
      <c r="H667" s="5"/>
    </row>
    <row r="668" spans="2:8" ht="15.75" customHeight="1" x14ac:dyDescent="0.25">
      <c r="B668" s="15"/>
      <c r="C668" s="18" t="s">
        <v>1260</v>
      </c>
      <c r="D668" s="18" t="s">
        <v>1261</v>
      </c>
      <c r="E668" s="18" t="s">
        <v>1262</v>
      </c>
      <c r="F668" s="14" t="s">
        <v>1263</v>
      </c>
      <c r="G668" s="14" t="s">
        <v>1264</v>
      </c>
      <c r="H668" s="5"/>
    </row>
    <row r="669" spans="2:8" ht="15.75" customHeight="1" x14ac:dyDescent="0.25">
      <c r="B669" s="15"/>
      <c r="C669" s="18" t="s">
        <v>1265</v>
      </c>
      <c r="D669" s="18" t="s">
        <v>1266</v>
      </c>
      <c r="E669" s="18" t="s">
        <v>1267</v>
      </c>
      <c r="F669" s="14" t="s">
        <v>1268</v>
      </c>
      <c r="G669" s="14" t="s">
        <v>1269</v>
      </c>
      <c r="H669" s="5"/>
    </row>
    <row r="670" spans="2:8" ht="15.75" customHeight="1" x14ac:dyDescent="0.25">
      <c r="B670" s="15"/>
      <c r="C670" s="18" t="s">
        <v>1270</v>
      </c>
      <c r="D670" s="18" t="s">
        <v>1271</v>
      </c>
      <c r="E670" s="18" t="s">
        <v>1272</v>
      </c>
      <c r="F670" s="14">
        <v>5048375666</v>
      </c>
      <c r="G670" s="19"/>
      <c r="H670" s="5"/>
    </row>
    <row r="671" spans="2:8" ht="15.75" customHeight="1" x14ac:dyDescent="0.25">
      <c r="B671" s="15"/>
      <c r="C671" s="18" t="s">
        <v>1273</v>
      </c>
      <c r="D671" s="18" t="s">
        <v>1274</v>
      </c>
      <c r="E671" s="18" t="s">
        <v>1275</v>
      </c>
      <c r="F671" s="14" t="s">
        <v>1276</v>
      </c>
      <c r="G671" s="14" t="s">
        <v>1277</v>
      </c>
      <c r="H671" s="5"/>
    </row>
    <row r="672" spans="2:8" ht="15.75" customHeight="1" x14ac:dyDescent="0.25">
      <c r="B672" s="15"/>
      <c r="C672" s="16"/>
      <c r="D672" s="18" t="s">
        <v>1278</v>
      </c>
      <c r="E672" s="18" t="s">
        <v>1279</v>
      </c>
      <c r="F672" s="14" t="s">
        <v>1276</v>
      </c>
      <c r="G672" s="14" t="s">
        <v>1277</v>
      </c>
      <c r="H672" s="5"/>
    </row>
    <row r="673" spans="2:8" ht="15.75" customHeight="1" x14ac:dyDescent="0.25">
      <c r="B673" s="15"/>
      <c r="C673" s="18" t="s">
        <v>1280</v>
      </c>
      <c r="D673" s="18" t="s">
        <v>1281</v>
      </c>
      <c r="E673" s="18" t="s">
        <v>1282</v>
      </c>
      <c r="F673" s="14">
        <v>5047231026</v>
      </c>
      <c r="G673" s="19"/>
      <c r="H673" s="5"/>
    </row>
    <row r="674" spans="2:8" ht="15.75" customHeight="1" x14ac:dyDescent="0.25">
      <c r="B674" s="21">
        <f>HYPERLINK("https://wwwcfprd.doa.louisiana.gov/osp/lapac/ecat/dsp_LagovContractDetail.cfm?Contract=4400014344",4400014344)</f>
        <v>4400014344</v>
      </c>
      <c r="C674" s="18" t="s">
        <v>1187</v>
      </c>
      <c r="D674" s="18" t="s">
        <v>1188</v>
      </c>
      <c r="E674" s="18" t="s">
        <v>1189</v>
      </c>
      <c r="F674" s="14" t="s">
        <v>1190</v>
      </c>
      <c r="G674" s="14" t="s">
        <v>1191</v>
      </c>
      <c r="H674" s="5"/>
    </row>
    <row r="675" spans="2:8" ht="15.75" customHeight="1" x14ac:dyDescent="0.25">
      <c r="B675" s="21">
        <f>HYPERLINK("https://wwwcfprd.doa.louisiana.gov/osp/lapac/ecat/dsp_LagovContractDetail.cfm?Contract=4400015201",4400015201)</f>
        <v>4400015201</v>
      </c>
      <c r="C675" s="18" t="s">
        <v>1283</v>
      </c>
      <c r="D675" s="18" t="s">
        <v>1284</v>
      </c>
      <c r="E675" s="18" t="s">
        <v>1285</v>
      </c>
      <c r="F675" s="14" t="s">
        <v>1286</v>
      </c>
      <c r="G675" s="14" t="s">
        <v>1287</v>
      </c>
      <c r="H675" s="5"/>
    </row>
    <row r="676" spans="2:8" ht="15.75" customHeight="1" x14ac:dyDescent="0.25">
      <c r="B676" s="15"/>
      <c r="C676" s="16"/>
      <c r="D676" s="18" t="s">
        <v>1288</v>
      </c>
      <c r="E676" s="18" t="s">
        <v>1289</v>
      </c>
      <c r="F676" s="14" t="s">
        <v>1286</v>
      </c>
      <c r="G676" s="14" t="s">
        <v>1287</v>
      </c>
      <c r="H676" s="5"/>
    </row>
    <row r="677" spans="2:8" ht="15.75" customHeight="1" x14ac:dyDescent="0.25">
      <c r="B677" s="15"/>
      <c r="C677" s="16"/>
      <c r="D677" s="18" t="s">
        <v>1290</v>
      </c>
      <c r="E677" s="18" t="s">
        <v>1291</v>
      </c>
      <c r="F677" s="14" t="s">
        <v>1286</v>
      </c>
      <c r="G677" s="14" t="s">
        <v>1287</v>
      </c>
      <c r="H677" s="5"/>
    </row>
    <row r="678" spans="2:8" ht="15.75" customHeight="1" x14ac:dyDescent="0.25">
      <c r="B678" s="21">
        <f>HYPERLINK("https://wwwcfprd.doa.louisiana.gov/osp/lapac/ecat/dsp_LagovContractDetail.cfm?Contract=4400015336",4400015336)</f>
        <v>4400015336</v>
      </c>
      <c r="C678" s="18" t="s">
        <v>1254</v>
      </c>
      <c r="D678" s="18" t="s">
        <v>1255</v>
      </c>
      <c r="E678" s="18" t="s">
        <v>1256</v>
      </c>
      <c r="F678" s="14" t="s">
        <v>1257</v>
      </c>
      <c r="G678" s="14" t="s">
        <v>1258</v>
      </c>
      <c r="H678" s="5"/>
    </row>
    <row r="679" spans="2:8" ht="15.75" customHeight="1" x14ac:dyDescent="0.25">
      <c r="B679" s="15"/>
      <c r="C679" s="18" t="s">
        <v>898</v>
      </c>
      <c r="D679" s="18" t="s">
        <v>899</v>
      </c>
      <c r="E679" s="18" t="s">
        <v>900</v>
      </c>
      <c r="F679" s="14" t="s">
        <v>901</v>
      </c>
      <c r="G679" s="19"/>
      <c r="H679" s="5"/>
    </row>
    <row r="680" spans="2:8" ht="15.75" customHeight="1" x14ac:dyDescent="0.25">
      <c r="B680" s="15"/>
      <c r="C680" s="18" t="s">
        <v>907</v>
      </c>
      <c r="D680" s="18" t="s">
        <v>908</v>
      </c>
      <c r="E680" s="18" t="s">
        <v>909</v>
      </c>
      <c r="F680" s="14">
        <v>6013995055</v>
      </c>
      <c r="G680" s="14">
        <v>6013995077</v>
      </c>
      <c r="H680" s="5"/>
    </row>
    <row r="681" spans="2:8" ht="15.75" customHeight="1" x14ac:dyDescent="0.25">
      <c r="B681" s="15"/>
      <c r="C681" s="16"/>
      <c r="D681" s="18" t="s">
        <v>910</v>
      </c>
      <c r="E681" s="18" t="s">
        <v>909</v>
      </c>
      <c r="F681" s="14" t="s">
        <v>911</v>
      </c>
      <c r="G681" s="14" t="s">
        <v>912</v>
      </c>
      <c r="H681" s="5"/>
    </row>
    <row r="682" spans="2:8" ht="15.75" customHeight="1" x14ac:dyDescent="0.25">
      <c r="B682" s="15"/>
      <c r="C682" s="18" t="s">
        <v>1270</v>
      </c>
      <c r="D682" s="18" t="s">
        <v>1271</v>
      </c>
      <c r="E682" s="18" t="s">
        <v>1272</v>
      </c>
      <c r="F682" s="14">
        <v>5048375666</v>
      </c>
      <c r="G682" s="19"/>
      <c r="H682" s="5"/>
    </row>
    <row r="683" spans="2:8" ht="15.75" customHeight="1" x14ac:dyDescent="0.25">
      <c r="B683" s="15"/>
      <c r="C683" s="18" t="s">
        <v>1292</v>
      </c>
      <c r="D683" s="18" t="s">
        <v>1293</v>
      </c>
      <c r="E683" s="18" t="s">
        <v>1294</v>
      </c>
      <c r="F683" s="14" t="s">
        <v>1295</v>
      </c>
      <c r="G683" s="14" t="s">
        <v>1296</v>
      </c>
      <c r="H683" s="5"/>
    </row>
    <row r="684" spans="2:8" ht="15.75" customHeight="1" x14ac:dyDescent="0.25">
      <c r="B684" s="15"/>
      <c r="C684" s="16"/>
      <c r="D684" s="18" t="s">
        <v>1297</v>
      </c>
      <c r="E684" s="18" t="s">
        <v>1298</v>
      </c>
      <c r="F684" s="14" t="s">
        <v>1295</v>
      </c>
      <c r="G684" s="14" t="s">
        <v>1296</v>
      </c>
      <c r="H684" s="5"/>
    </row>
    <row r="685" spans="2:8" ht="15.75" customHeight="1" x14ac:dyDescent="0.25">
      <c r="B685" s="15"/>
      <c r="C685" s="18" t="s">
        <v>1299</v>
      </c>
      <c r="D685" s="18" t="s">
        <v>1300</v>
      </c>
      <c r="E685" s="18" t="s">
        <v>1301</v>
      </c>
      <c r="F685" s="14" t="s">
        <v>1302</v>
      </c>
      <c r="G685" s="14" t="s">
        <v>1303</v>
      </c>
      <c r="H685" s="5"/>
    </row>
    <row r="686" spans="2:8" ht="15.75" customHeight="1" x14ac:dyDescent="0.25">
      <c r="B686" s="15"/>
      <c r="C686" s="16"/>
      <c r="D686" s="18" t="s">
        <v>1304</v>
      </c>
      <c r="E686" s="18" t="s">
        <v>1305</v>
      </c>
      <c r="F686" s="14" t="s">
        <v>1303</v>
      </c>
      <c r="G686" s="14" t="s">
        <v>1306</v>
      </c>
      <c r="H686" s="5"/>
    </row>
    <row r="687" spans="2:8" ht="15.75" customHeight="1" x14ac:dyDescent="0.25">
      <c r="B687" s="15"/>
      <c r="C687" s="16"/>
      <c r="D687" s="18" t="s">
        <v>1307</v>
      </c>
      <c r="E687" s="18" t="s">
        <v>1308</v>
      </c>
      <c r="F687" s="14" t="s">
        <v>1309</v>
      </c>
      <c r="G687" s="14" t="s">
        <v>1310</v>
      </c>
      <c r="H687" s="5"/>
    </row>
    <row r="688" spans="2:8" ht="15.75" customHeight="1" x14ac:dyDescent="0.25">
      <c r="B688" s="15"/>
      <c r="C688" s="18" t="s">
        <v>1311</v>
      </c>
      <c r="D688" s="18" t="s">
        <v>1312</v>
      </c>
      <c r="E688" s="18" t="s">
        <v>1313</v>
      </c>
      <c r="F688" s="14">
        <v>3184430435</v>
      </c>
      <c r="G688" s="14">
        <v>3184483268</v>
      </c>
      <c r="H688" s="5"/>
    </row>
    <row r="689" spans="1:8" ht="15.75" customHeight="1" x14ac:dyDescent="0.25">
      <c r="B689" s="15"/>
      <c r="C689" s="16"/>
      <c r="D689" s="18" t="s">
        <v>1314</v>
      </c>
      <c r="E689" s="18" t="s">
        <v>1315</v>
      </c>
      <c r="F689" s="14">
        <v>3184430435</v>
      </c>
      <c r="G689" s="14">
        <v>3184483268</v>
      </c>
      <c r="H689" s="5"/>
    </row>
    <row r="690" spans="1:8" ht="15.75" customHeight="1" x14ac:dyDescent="0.25">
      <c r="B690" s="15"/>
      <c r="C690" s="16"/>
      <c r="D690" s="18" t="s">
        <v>1316</v>
      </c>
      <c r="E690" s="18" t="s">
        <v>1317</v>
      </c>
      <c r="F690" s="14">
        <v>3184430435</v>
      </c>
      <c r="G690" s="14">
        <v>3184483268</v>
      </c>
      <c r="H690" s="5"/>
    </row>
    <row r="691" spans="1:8" ht="15.75" customHeight="1" x14ac:dyDescent="0.25">
      <c r="B691" s="21">
        <f>HYPERLINK("https://wwwcfprd.doa.louisiana.gov/osp/lapac/ecat/dsp_LagovContractDetail.cfm?Contract=4400016121",4400016121)</f>
        <v>4400016121</v>
      </c>
      <c r="C691" s="18" t="s">
        <v>1318</v>
      </c>
      <c r="D691" s="18" t="s">
        <v>1319</v>
      </c>
      <c r="E691" s="18" t="s">
        <v>1320</v>
      </c>
      <c r="F691" s="14">
        <v>5043881743</v>
      </c>
      <c r="G691" s="19"/>
      <c r="H691" s="5"/>
    </row>
    <row r="692" spans="1:8" ht="15.75" customHeight="1" x14ac:dyDescent="0.25">
      <c r="B692" s="21">
        <f>HYPERLINK("https://wwwcfprd.doa.louisiana.gov/osp/lapac/ecat/dsp_LagovContractDetail.cfm?Contract=4400016340",4400016340)</f>
        <v>4400016340</v>
      </c>
      <c r="C692" s="18" t="s">
        <v>1235</v>
      </c>
      <c r="D692" s="18" t="s">
        <v>1236</v>
      </c>
      <c r="E692" s="18" t="s">
        <v>1237</v>
      </c>
      <c r="F692" s="14">
        <v>9858930608</v>
      </c>
      <c r="G692" s="14">
        <v>9858934897</v>
      </c>
      <c r="H692" s="5"/>
    </row>
    <row r="693" spans="1:8" ht="15.75" customHeight="1" x14ac:dyDescent="0.25">
      <c r="B693" s="15"/>
      <c r="C693" s="16"/>
      <c r="D693" s="18" t="s">
        <v>1238</v>
      </c>
      <c r="E693" s="18" t="s">
        <v>1237</v>
      </c>
      <c r="F693" s="14" t="s">
        <v>1239</v>
      </c>
      <c r="G693" s="14" t="s">
        <v>1240</v>
      </c>
      <c r="H693" s="5"/>
    </row>
    <row r="694" spans="1:8" ht="15.75" customHeight="1" x14ac:dyDescent="0.25">
      <c r="B694" s="15"/>
      <c r="C694" s="16"/>
      <c r="D694" s="16"/>
      <c r="E694" s="16"/>
      <c r="F694" s="19"/>
      <c r="G694" s="19"/>
      <c r="H694" s="5"/>
    </row>
    <row r="695" spans="1:8" ht="15.75" customHeight="1" x14ac:dyDescent="0.25">
      <c r="B695" s="15"/>
      <c r="C695" s="16"/>
      <c r="D695" s="16"/>
      <c r="E695" s="16"/>
      <c r="F695" s="19"/>
      <c r="G695" s="19"/>
      <c r="H695" s="5"/>
    </row>
    <row r="696" spans="1:8" ht="15.75" customHeight="1" x14ac:dyDescent="0.25">
      <c r="B696" s="15"/>
      <c r="C696" s="16"/>
      <c r="D696" s="16"/>
      <c r="E696" s="16"/>
      <c r="F696" s="19"/>
      <c r="G696" s="19"/>
      <c r="H696" s="5"/>
    </row>
    <row r="697" spans="1:8" ht="15.75" customHeight="1" x14ac:dyDescent="0.25">
      <c r="A697" s="3" t="s">
        <v>1321</v>
      </c>
      <c r="B697" s="21">
        <f>HYPERLINK("https://wwwcfprd.doa.louisiana.gov/osp/lapac/ecat/dsp_LagovContractDetail.cfm?Contract=4400006919",4400006919)</f>
        <v>4400006919</v>
      </c>
      <c r="C697" s="18" t="s">
        <v>1245</v>
      </c>
      <c r="D697" s="16"/>
      <c r="E697" s="16"/>
      <c r="F697" s="19"/>
      <c r="G697" s="19"/>
      <c r="H697" s="5"/>
    </row>
    <row r="698" spans="1:8" ht="15.75" customHeight="1" x14ac:dyDescent="0.25">
      <c r="B698" s="15"/>
      <c r="C698" s="18" t="s">
        <v>1053</v>
      </c>
      <c r="D698" s="18" t="s">
        <v>1054</v>
      </c>
      <c r="E698" s="18" t="s">
        <v>1055</v>
      </c>
      <c r="F698" s="14" t="s">
        <v>1056</v>
      </c>
      <c r="G698" s="14" t="s">
        <v>1057</v>
      </c>
      <c r="H698" s="5"/>
    </row>
    <row r="699" spans="1:8" ht="15.75" customHeight="1" x14ac:dyDescent="0.25">
      <c r="B699" s="15"/>
      <c r="C699" s="16"/>
      <c r="D699" s="18" t="s">
        <v>1058</v>
      </c>
      <c r="E699" s="18" t="s">
        <v>1059</v>
      </c>
      <c r="F699" s="14" t="s">
        <v>1056</v>
      </c>
      <c r="G699" s="14" t="s">
        <v>1057</v>
      </c>
      <c r="H699" s="5"/>
    </row>
    <row r="700" spans="1:8" ht="15.75" customHeight="1" x14ac:dyDescent="0.25">
      <c r="B700" s="15"/>
      <c r="C700" s="16"/>
      <c r="D700" s="18" t="s">
        <v>1060</v>
      </c>
      <c r="E700" s="18" t="s">
        <v>1061</v>
      </c>
      <c r="F700" s="14" t="s">
        <v>1056</v>
      </c>
      <c r="G700" s="14" t="s">
        <v>1057</v>
      </c>
      <c r="H700" s="5"/>
    </row>
    <row r="701" spans="1:8" ht="15.75" customHeight="1" x14ac:dyDescent="0.25">
      <c r="B701" s="21">
        <f>HYPERLINK("https://wwwcfprd.doa.louisiana.gov/osp/lapac/ecat/dsp_LagovContractDetail.cfm?Contract=4400011611",4400011611)</f>
        <v>4400011611</v>
      </c>
      <c r="C701" s="18" t="s">
        <v>1322</v>
      </c>
      <c r="D701" s="18" t="s">
        <v>1323</v>
      </c>
      <c r="E701" s="18" t="s">
        <v>1324</v>
      </c>
      <c r="F701" s="14" t="s">
        <v>1325</v>
      </c>
      <c r="G701" s="14" t="s">
        <v>1325</v>
      </c>
      <c r="H701" s="5"/>
    </row>
    <row r="702" spans="1:8" ht="15.75" customHeight="1" x14ac:dyDescent="0.25">
      <c r="B702" s="15"/>
      <c r="C702" s="16"/>
      <c r="D702" s="18" t="s">
        <v>1326</v>
      </c>
      <c r="E702" s="18" t="s">
        <v>1327</v>
      </c>
      <c r="F702" s="14" t="s">
        <v>1328</v>
      </c>
      <c r="G702" s="14" t="s">
        <v>1325</v>
      </c>
      <c r="H702" s="5"/>
    </row>
    <row r="703" spans="1:8" ht="15.75" customHeight="1" x14ac:dyDescent="0.25">
      <c r="B703" s="15"/>
      <c r="C703" s="16"/>
      <c r="D703" s="16"/>
      <c r="E703" s="16"/>
      <c r="F703" s="14" t="s">
        <v>1329</v>
      </c>
      <c r="G703" s="19"/>
      <c r="H703" s="5"/>
    </row>
    <row r="704" spans="1:8" ht="15.75" customHeight="1" x14ac:dyDescent="0.25">
      <c r="B704" s="15"/>
      <c r="C704" s="16"/>
      <c r="D704" s="18" t="s">
        <v>1330</v>
      </c>
      <c r="E704" s="18" t="s">
        <v>1331</v>
      </c>
      <c r="F704" s="14" t="s">
        <v>1332</v>
      </c>
      <c r="G704" s="14" t="s">
        <v>1325</v>
      </c>
      <c r="H704" s="5"/>
    </row>
    <row r="705" spans="2:8" ht="15.75" customHeight="1" x14ac:dyDescent="0.25">
      <c r="B705" s="21">
        <f>HYPERLINK("https://wwwcfprd.doa.louisiana.gov/osp/lapac/ecat/dsp_LagovContractDetail.cfm?Contract=4400011612",4400011612)</f>
        <v>4400011612</v>
      </c>
      <c r="C705" s="18" t="s">
        <v>1333</v>
      </c>
      <c r="D705" s="18" t="s">
        <v>1334</v>
      </c>
      <c r="E705" s="18" t="s">
        <v>1335</v>
      </c>
      <c r="F705" s="14" t="s">
        <v>1336</v>
      </c>
      <c r="G705" s="14" t="s">
        <v>1337</v>
      </c>
      <c r="H705" s="5"/>
    </row>
    <row r="706" spans="2:8" ht="15.75" customHeight="1" x14ac:dyDescent="0.25">
      <c r="B706" s="15"/>
      <c r="C706" s="18" t="s">
        <v>1338</v>
      </c>
      <c r="D706" s="18" t="s">
        <v>1339</v>
      </c>
      <c r="E706" s="18" t="s">
        <v>1340</v>
      </c>
      <c r="F706" s="19"/>
      <c r="G706" s="19"/>
      <c r="H706" s="5"/>
    </row>
    <row r="707" spans="2:8" ht="15.75" customHeight="1" x14ac:dyDescent="0.25">
      <c r="B707" s="15"/>
      <c r="C707" s="14" t="s">
        <v>1259</v>
      </c>
      <c r="D707" s="16"/>
      <c r="E707" s="16"/>
      <c r="F707" s="19"/>
      <c r="G707" s="19"/>
      <c r="H707" s="5"/>
    </row>
    <row r="708" spans="2:8" ht="15.75" customHeight="1" x14ac:dyDescent="0.25">
      <c r="B708" s="15"/>
      <c r="C708" s="18" t="s">
        <v>1341</v>
      </c>
      <c r="D708" s="16"/>
      <c r="E708" s="16"/>
      <c r="F708" s="19"/>
      <c r="G708" s="19"/>
      <c r="H708" s="5"/>
    </row>
    <row r="709" spans="2:8" ht="15.75" customHeight="1" x14ac:dyDescent="0.25">
      <c r="B709" s="15"/>
      <c r="C709" s="18" t="s">
        <v>1342</v>
      </c>
      <c r="D709" s="18" t="s">
        <v>1343</v>
      </c>
      <c r="E709" s="18" t="s">
        <v>1344</v>
      </c>
      <c r="F709" s="14" t="s">
        <v>1345</v>
      </c>
      <c r="G709" s="14" t="s">
        <v>1346</v>
      </c>
      <c r="H709" s="5"/>
    </row>
    <row r="710" spans="2:8" ht="15.75" customHeight="1" x14ac:dyDescent="0.25">
      <c r="B710" s="15"/>
      <c r="C710" s="18" t="s">
        <v>1347</v>
      </c>
      <c r="D710" s="18" t="s">
        <v>1348</v>
      </c>
      <c r="E710" s="18" t="s">
        <v>1349</v>
      </c>
      <c r="F710" s="14" t="s">
        <v>1350</v>
      </c>
      <c r="G710" s="14" t="s">
        <v>1351</v>
      </c>
      <c r="H710" s="5"/>
    </row>
    <row r="711" spans="2:8" ht="15.75" customHeight="1" x14ac:dyDescent="0.25">
      <c r="B711" s="15"/>
      <c r="C711" s="18" t="s">
        <v>1299</v>
      </c>
      <c r="D711" s="18" t="s">
        <v>1300</v>
      </c>
      <c r="E711" s="18" t="s">
        <v>1301</v>
      </c>
      <c r="F711" s="14" t="s">
        <v>1309</v>
      </c>
      <c r="G711" s="14" t="s">
        <v>1303</v>
      </c>
      <c r="H711" s="5"/>
    </row>
    <row r="712" spans="2:8" ht="15.75" customHeight="1" x14ac:dyDescent="0.25">
      <c r="B712" s="15"/>
      <c r="C712" s="16"/>
      <c r="D712" s="18" t="s">
        <v>1307</v>
      </c>
      <c r="E712" s="18" t="s">
        <v>1308</v>
      </c>
      <c r="F712" s="14" t="s">
        <v>1309</v>
      </c>
      <c r="G712" s="14" t="s">
        <v>1310</v>
      </c>
      <c r="H712" s="5"/>
    </row>
    <row r="713" spans="2:8" ht="15.75" customHeight="1" x14ac:dyDescent="0.25">
      <c r="B713" s="21">
        <f>HYPERLINK("https://wwwcfprd.doa.louisiana.gov/osp/lapac/ecat/dsp_LagovContractDetail.cfm?Contract=4400011613",4400011613)</f>
        <v>4400011613</v>
      </c>
      <c r="C713" s="18" t="s">
        <v>1333</v>
      </c>
      <c r="D713" s="18" t="s">
        <v>1334</v>
      </c>
      <c r="E713" s="18" t="s">
        <v>1335</v>
      </c>
      <c r="F713" s="14" t="s">
        <v>1336</v>
      </c>
      <c r="G713" s="14" t="s">
        <v>1337</v>
      </c>
      <c r="H713" s="5"/>
    </row>
    <row r="714" spans="2:8" ht="15.75" customHeight="1" x14ac:dyDescent="0.25">
      <c r="B714" s="15"/>
      <c r="C714" s="18" t="s">
        <v>1338</v>
      </c>
      <c r="D714" s="18" t="s">
        <v>1339</v>
      </c>
      <c r="E714" s="18" t="s">
        <v>1340</v>
      </c>
      <c r="F714" s="19"/>
      <c r="G714" s="19"/>
      <c r="H714" s="5"/>
    </row>
    <row r="715" spans="2:8" ht="15.75" customHeight="1" x14ac:dyDescent="0.25">
      <c r="B715" s="15"/>
      <c r="C715" s="18" t="s">
        <v>1259</v>
      </c>
      <c r="D715" s="16"/>
      <c r="E715" s="16"/>
      <c r="F715" s="19"/>
      <c r="G715" s="19"/>
      <c r="H715" s="5"/>
    </row>
    <row r="716" spans="2:8" ht="15.75" customHeight="1" x14ac:dyDescent="0.25">
      <c r="B716" s="15"/>
      <c r="C716" s="18" t="s">
        <v>1342</v>
      </c>
      <c r="D716" s="18" t="s">
        <v>1343</v>
      </c>
      <c r="E716" s="18" t="s">
        <v>1344</v>
      </c>
      <c r="F716" s="14" t="s">
        <v>1345</v>
      </c>
      <c r="G716" s="14" t="s">
        <v>1346</v>
      </c>
      <c r="H716" s="5"/>
    </row>
    <row r="717" spans="2:8" ht="15.75" customHeight="1" x14ac:dyDescent="0.25">
      <c r="B717" s="15"/>
      <c r="C717" s="18" t="s">
        <v>1347</v>
      </c>
      <c r="D717" s="18" t="s">
        <v>1348</v>
      </c>
      <c r="E717" s="18" t="s">
        <v>1349</v>
      </c>
      <c r="F717" s="14" t="s">
        <v>1350</v>
      </c>
      <c r="G717" s="14" t="s">
        <v>1351</v>
      </c>
      <c r="H717" s="5"/>
    </row>
    <row r="718" spans="2:8" ht="15.75" customHeight="1" x14ac:dyDescent="0.25">
      <c r="B718" s="15"/>
      <c r="C718" s="18" t="s">
        <v>1352</v>
      </c>
      <c r="D718" s="18" t="s">
        <v>1353</v>
      </c>
      <c r="E718" s="18" t="s">
        <v>1354</v>
      </c>
      <c r="F718" s="14" t="s">
        <v>1355</v>
      </c>
      <c r="G718" s="19"/>
      <c r="H718" s="5"/>
    </row>
    <row r="719" spans="2:8" ht="15.75" customHeight="1" x14ac:dyDescent="0.25">
      <c r="B719" s="15"/>
      <c r="C719" s="16"/>
      <c r="D719" s="18" t="s">
        <v>1356</v>
      </c>
      <c r="E719" s="18" t="s">
        <v>1357</v>
      </c>
      <c r="F719" s="14" t="s">
        <v>1355</v>
      </c>
      <c r="G719" s="19"/>
      <c r="H719" s="5"/>
    </row>
    <row r="720" spans="2:8" ht="15.75" customHeight="1" x14ac:dyDescent="0.25">
      <c r="B720" s="15"/>
      <c r="C720" s="18" t="s">
        <v>1299</v>
      </c>
      <c r="D720" s="18" t="s">
        <v>1300</v>
      </c>
      <c r="E720" s="18" t="s">
        <v>1301</v>
      </c>
      <c r="F720" s="14" t="s">
        <v>1309</v>
      </c>
      <c r="G720" s="14" t="s">
        <v>1303</v>
      </c>
      <c r="H720" s="5"/>
    </row>
    <row r="721" spans="2:8" ht="15.75" customHeight="1" x14ac:dyDescent="0.25">
      <c r="B721" s="21">
        <f>HYPERLINK("https://wwwcfprd.doa.louisiana.gov/osp/lapac/ecat/dsp_LagovContractDetail.cfm?Contract=4400011614",4400011614)</f>
        <v>4400011614</v>
      </c>
      <c r="C721" s="18" t="s">
        <v>1358</v>
      </c>
      <c r="D721" s="18"/>
      <c r="E721" s="18"/>
      <c r="F721" s="14"/>
      <c r="G721" s="14"/>
      <c r="H721" s="5"/>
    </row>
    <row r="722" spans="2:8" ht="15.75" customHeight="1" x14ac:dyDescent="0.25">
      <c r="B722" s="15"/>
      <c r="C722" s="18" t="s">
        <v>1108</v>
      </c>
      <c r="D722" s="18" t="s">
        <v>1109</v>
      </c>
      <c r="E722" s="18" t="s">
        <v>1110</v>
      </c>
      <c r="F722" s="14" t="s">
        <v>1111</v>
      </c>
      <c r="G722" s="14" t="s">
        <v>1112</v>
      </c>
      <c r="H722" s="5"/>
    </row>
    <row r="723" spans="2:8" ht="15.75" customHeight="1" x14ac:dyDescent="0.25">
      <c r="B723" s="15"/>
      <c r="C723" s="18" t="s">
        <v>1359</v>
      </c>
      <c r="D723" s="18" t="s">
        <v>1360</v>
      </c>
      <c r="E723" s="18" t="s">
        <v>1361</v>
      </c>
      <c r="F723" s="14" t="s">
        <v>1362</v>
      </c>
      <c r="G723" s="14" t="s">
        <v>1363</v>
      </c>
      <c r="H723" s="5"/>
    </row>
    <row r="724" spans="2:8" ht="15.75" customHeight="1" x14ac:dyDescent="0.25">
      <c r="B724" s="15"/>
      <c r="C724" s="18" t="s">
        <v>1364</v>
      </c>
      <c r="D724" s="18" t="s">
        <v>1365</v>
      </c>
      <c r="E724" s="18" t="s">
        <v>1366</v>
      </c>
      <c r="F724" s="14" t="s">
        <v>1367</v>
      </c>
      <c r="G724" s="19"/>
      <c r="H724" s="5"/>
    </row>
    <row r="725" spans="2:8" ht="15.75" customHeight="1" x14ac:dyDescent="0.25">
      <c r="B725" s="15"/>
      <c r="C725" s="18" t="s">
        <v>1165</v>
      </c>
      <c r="D725" s="18" t="s">
        <v>1166</v>
      </c>
      <c r="E725" s="18" t="s">
        <v>1167</v>
      </c>
      <c r="F725" s="14" t="s">
        <v>1168</v>
      </c>
      <c r="G725" s="14" t="s">
        <v>1169</v>
      </c>
      <c r="H725" s="5"/>
    </row>
    <row r="726" spans="2:8" ht="15.75" customHeight="1" x14ac:dyDescent="0.25">
      <c r="B726" s="15"/>
      <c r="C726" s="16"/>
      <c r="D726" s="18" t="s">
        <v>1170</v>
      </c>
      <c r="E726" s="18" t="s">
        <v>1171</v>
      </c>
      <c r="F726" s="14" t="s">
        <v>1168</v>
      </c>
      <c r="G726" s="14" t="s">
        <v>1169</v>
      </c>
      <c r="H726" s="5"/>
    </row>
    <row r="727" spans="2:8" ht="15.75" customHeight="1" x14ac:dyDescent="0.25">
      <c r="B727" s="15"/>
      <c r="C727" s="18" t="s">
        <v>1368</v>
      </c>
      <c r="D727" s="18" t="s">
        <v>1369</v>
      </c>
      <c r="E727" s="18" t="s">
        <v>1370</v>
      </c>
      <c r="F727" s="14" t="s">
        <v>1371</v>
      </c>
      <c r="G727" s="19"/>
      <c r="H727" s="5"/>
    </row>
    <row r="728" spans="2:8" ht="15.75" customHeight="1" x14ac:dyDescent="0.25">
      <c r="B728" s="15"/>
      <c r="C728" s="18" t="s">
        <v>1053</v>
      </c>
      <c r="D728" s="18" t="s">
        <v>1054</v>
      </c>
      <c r="E728" s="18"/>
      <c r="F728" s="14" t="s">
        <v>1056</v>
      </c>
      <c r="G728" s="14" t="s">
        <v>1057</v>
      </c>
      <c r="H728" s="5"/>
    </row>
    <row r="729" spans="2:8" ht="15.75" customHeight="1" x14ac:dyDescent="0.25">
      <c r="B729" s="15"/>
      <c r="C729" s="16"/>
      <c r="D729" s="18" t="s">
        <v>1058</v>
      </c>
      <c r="E729" s="18" t="s">
        <v>1059</v>
      </c>
      <c r="F729" s="14" t="s">
        <v>1056</v>
      </c>
      <c r="G729" s="14" t="s">
        <v>1057</v>
      </c>
      <c r="H729" s="5"/>
    </row>
    <row r="730" spans="2:8" ht="15.75" customHeight="1" x14ac:dyDescent="0.25">
      <c r="B730" s="15"/>
      <c r="C730" s="16"/>
      <c r="D730" s="18" t="s">
        <v>1060</v>
      </c>
      <c r="E730" s="18" t="s">
        <v>1061</v>
      </c>
      <c r="F730" s="14" t="s">
        <v>1056</v>
      </c>
      <c r="G730" s="14" t="s">
        <v>1057</v>
      </c>
      <c r="H730" s="5"/>
    </row>
    <row r="731" spans="2:8" ht="15.75" customHeight="1" x14ac:dyDescent="0.25">
      <c r="B731" s="15"/>
      <c r="C731" s="18" t="s">
        <v>1372</v>
      </c>
      <c r="D731" s="18" t="s">
        <v>1373</v>
      </c>
      <c r="E731" s="18" t="s">
        <v>1374</v>
      </c>
      <c r="F731" s="19"/>
      <c r="G731" s="19"/>
      <c r="H731" s="5"/>
    </row>
    <row r="732" spans="2:8" ht="15.75" customHeight="1" x14ac:dyDescent="0.25">
      <c r="B732" s="15"/>
      <c r="C732" s="18" t="s">
        <v>1375</v>
      </c>
      <c r="D732" s="18" t="s">
        <v>1376</v>
      </c>
      <c r="E732" s="18" t="s">
        <v>1377</v>
      </c>
      <c r="F732" s="14">
        <v>3183221951</v>
      </c>
      <c r="G732" s="14">
        <v>3183436171</v>
      </c>
      <c r="H732" s="5"/>
    </row>
    <row r="733" spans="2:8" ht="15.75" customHeight="1" x14ac:dyDescent="0.25">
      <c r="B733" s="15"/>
      <c r="C733" s="18" t="s">
        <v>1378</v>
      </c>
      <c r="D733" s="16"/>
      <c r="E733" s="16"/>
      <c r="F733" s="19"/>
      <c r="G733" s="19"/>
      <c r="H733" s="5"/>
    </row>
    <row r="734" spans="2:8" ht="15.75" customHeight="1" x14ac:dyDescent="0.25">
      <c r="B734" s="21">
        <f>HYPERLINK("https://wwwcfprd.doa.louisiana.gov/osp/lapac/ecat/dsp_LagovContractDetail.cfm?Contract=4400011615",4400011615)</f>
        <v>4400011615</v>
      </c>
      <c r="C734" s="18" t="s">
        <v>1379</v>
      </c>
      <c r="D734" s="18" t="s">
        <v>1380</v>
      </c>
      <c r="E734" s="18" t="s">
        <v>1381</v>
      </c>
      <c r="F734" s="14" t="s">
        <v>1382</v>
      </c>
      <c r="G734" s="14" t="s">
        <v>1383</v>
      </c>
      <c r="H734" s="5"/>
    </row>
    <row r="735" spans="2:8" ht="15.75" customHeight="1" x14ac:dyDescent="0.25">
      <c r="B735" s="15"/>
      <c r="C735" s="16"/>
      <c r="D735" s="18" t="s">
        <v>1384</v>
      </c>
      <c r="E735" s="18" t="s">
        <v>1385</v>
      </c>
      <c r="F735" s="14" t="s">
        <v>1386</v>
      </c>
      <c r="G735" s="14" t="s">
        <v>1383</v>
      </c>
      <c r="H735" s="5"/>
    </row>
    <row r="736" spans="2:8" ht="15.75" customHeight="1" x14ac:dyDescent="0.25">
      <c r="B736" s="15"/>
      <c r="C736" s="16"/>
      <c r="D736" s="18" t="s">
        <v>1387</v>
      </c>
      <c r="E736" s="18" t="s">
        <v>1388</v>
      </c>
      <c r="F736" s="14" t="s">
        <v>1389</v>
      </c>
      <c r="G736" s="14" t="s">
        <v>1383</v>
      </c>
      <c r="H736" s="5"/>
    </row>
    <row r="737" spans="2:8" ht="15.75" customHeight="1" x14ac:dyDescent="0.25">
      <c r="B737" s="15"/>
      <c r="C737" s="16"/>
      <c r="D737" s="18" t="s">
        <v>1390</v>
      </c>
      <c r="E737" s="18" t="s">
        <v>1391</v>
      </c>
      <c r="F737" s="14" t="s">
        <v>1392</v>
      </c>
      <c r="G737" s="14" t="s">
        <v>1383</v>
      </c>
      <c r="H737" s="5"/>
    </row>
    <row r="738" spans="2:8" ht="15.75" customHeight="1" x14ac:dyDescent="0.25">
      <c r="B738" s="15"/>
      <c r="C738" s="16"/>
      <c r="D738" s="18" t="s">
        <v>1393</v>
      </c>
      <c r="E738" s="18" t="s">
        <v>1394</v>
      </c>
      <c r="F738" s="14" t="s">
        <v>1395</v>
      </c>
      <c r="G738" s="19"/>
      <c r="H738" s="5"/>
    </row>
    <row r="739" spans="2:8" ht="15.75" customHeight="1" x14ac:dyDescent="0.25">
      <c r="B739" s="21">
        <f>HYPERLINK("https://wwwcfprd.doa.louisiana.gov/osp/lapac/ecat/dsp_LagovContractDetail.cfm?Contract=4400011616",4400011616)</f>
        <v>4400011616</v>
      </c>
      <c r="C739" s="18" t="s">
        <v>1396</v>
      </c>
      <c r="D739" s="16"/>
      <c r="E739" s="16"/>
      <c r="F739" s="19"/>
      <c r="G739" s="19"/>
      <c r="H739" s="5"/>
    </row>
    <row r="740" spans="2:8" ht="15.75" customHeight="1" x14ac:dyDescent="0.25">
      <c r="B740" s="15"/>
      <c r="C740" s="18" t="s">
        <v>1249</v>
      </c>
      <c r="D740" s="18" t="s">
        <v>1250</v>
      </c>
      <c r="E740" s="18" t="s">
        <v>1251</v>
      </c>
      <c r="F740" s="14" t="s">
        <v>1252</v>
      </c>
      <c r="G740" s="14" t="s">
        <v>1253</v>
      </c>
      <c r="H740" s="5"/>
    </row>
    <row r="741" spans="2:8" ht="15.75" customHeight="1" x14ac:dyDescent="0.25">
      <c r="B741" s="15"/>
      <c r="C741" s="18" t="s">
        <v>1396</v>
      </c>
      <c r="D741" s="16"/>
      <c r="E741" s="16"/>
      <c r="F741" s="19"/>
      <c r="G741" s="19"/>
      <c r="H741" s="5"/>
    </row>
    <row r="742" spans="2:8" ht="15.75" customHeight="1" x14ac:dyDescent="0.25">
      <c r="B742" s="15"/>
      <c r="C742" s="18" t="s">
        <v>1397</v>
      </c>
      <c r="D742" s="16"/>
      <c r="E742" s="16"/>
      <c r="F742" s="19"/>
      <c r="G742" s="19"/>
      <c r="H742" s="5"/>
    </row>
    <row r="743" spans="2:8" ht="15.75" customHeight="1" x14ac:dyDescent="0.25">
      <c r="B743" s="15"/>
      <c r="C743" s="18" t="s">
        <v>1398</v>
      </c>
      <c r="D743" s="18" t="s">
        <v>1399</v>
      </c>
      <c r="E743" s="18" t="s">
        <v>1400</v>
      </c>
      <c r="F743" s="14" t="s">
        <v>1401</v>
      </c>
      <c r="G743" s="14" t="s">
        <v>1402</v>
      </c>
      <c r="H743" s="5"/>
    </row>
    <row r="744" spans="2:8" ht="15.75" customHeight="1" x14ac:dyDescent="0.25">
      <c r="B744" s="15"/>
      <c r="C744" s="18" t="s">
        <v>1403</v>
      </c>
      <c r="D744" s="18" t="s">
        <v>1404</v>
      </c>
      <c r="E744" s="18" t="s">
        <v>1405</v>
      </c>
      <c r="F744" s="14" t="s">
        <v>1406</v>
      </c>
      <c r="G744" s="14" t="s">
        <v>1407</v>
      </c>
      <c r="H744" s="5"/>
    </row>
    <row r="745" spans="2:8" ht="15.75" customHeight="1" x14ac:dyDescent="0.25">
      <c r="B745" s="15"/>
      <c r="C745" s="18" t="s">
        <v>1260</v>
      </c>
      <c r="D745" s="18" t="s">
        <v>1261</v>
      </c>
      <c r="E745" s="18" t="s">
        <v>1262</v>
      </c>
      <c r="F745" s="14" t="s">
        <v>1263</v>
      </c>
      <c r="G745" s="14" t="s">
        <v>1264</v>
      </c>
      <c r="H745" s="5"/>
    </row>
    <row r="746" spans="2:8" ht="15.75" customHeight="1" x14ac:dyDescent="0.25">
      <c r="B746" s="15"/>
      <c r="C746" s="18" t="s">
        <v>1265</v>
      </c>
      <c r="D746" s="18" t="s">
        <v>1266</v>
      </c>
      <c r="E746" s="18" t="s">
        <v>1267</v>
      </c>
      <c r="F746" s="14" t="s">
        <v>1268</v>
      </c>
      <c r="G746" s="14" t="s">
        <v>1269</v>
      </c>
      <c r="H746" s="5"/>
    </row>
    <row r="747" spans="2:8" ht="15.75" customHeight="1" x14ac:dyDescent="0.25">
      <c r="B747" s="21">
        <f>HYPERLINK("https://wwwcfprd.doa.louisiana.gov/osp/lapac/ecat/dsp_LagovContractDetail.cfm?Contract=4400011619",4400011619)</f>
        <v>4400011619</v>
      </c>
      <c r="C747" s="18" t="s">
        <v>1322</v>
      </c>
      <c r="D747" s="18" t="s">
        <v>1323</v>
      </c>
      <c r="E747" s="18" t="s">
        <v>1324</v>
      </c>
      <c r="F747" s="14" t="s">
        <v>1325</v>
      </c>
      <c r="G747" s="14" t="s">
        <v>1325</v>
      </c>
      <c r="H747" s="5"/>
    </row>
    <row r="748" spans="2:8" ht="15.75" customHeight="1" x14ac:dyDescent="0.25">
      <c r="B748" s="15"/>
      <c r="C748" s="16"/>
      <c r="D748" s="18" t="s">
        <v>1326</v>
      </c>
      <c r="E748" s="18" t="s">
        <v>1327</v>
      </c>
      <c r="F748" s="14" t="s">
        <v>1328</v>
      </c>
      <c r="G748" s="14" t="s">
        <v>1325</v>
      </c>
      <c r="H748" s="5"/>
    </row>
    <row r="749" spans="2:8" ht="15.75" customHeight="1" x14ac:dyDescent="0.25">
      <c r="B749" s="15"/>
      <c r="C749" s="16"/>
      <c r="D749" s="18" t="s">
        <v>1330</v>
      </c>
      <c r="E749" s="18" t="s">
        <v>1331</v>
      </c>
      <c r="F749" s="14" t="s">
        <v>1332</v>
      </c>
      <c r="G749" s="14" t="s">
        <v>1325</v>
      </c>
      <c r="H749" s="5"/>
    </row>
    <row r="750" spans="2:8" ht="15.75" customHeight="1" x14ac:dyDescent="0.25">
      <c r="B750" s="21">
        <f>HYPERLINK("https://wwwcfprd.doa.louisiana.gov/osp/lapac/ecat/dsp_LagovContractDetail.cfm?Contract=4400011631",4400011631)</f>
        <v>4400011631</v>
      </c>
      <c r="C750" s="18" t="s">
        <v>1322</v>
      </c>
      <c r="D750" s="18" t="s">
        <v>1323</v>
      </c>
      <c r="E750" s="18" t="s">
        <v>1324</v>
      </c>
      <c r="F750" s="14" t="s">
        <v>1325</v>
      </c>
      <c r="G750" s="14" t="s">
        <v>1325</v>
      </c>
      <c r="H750" s="5"/>
    </row>
    <row r="751" spans="2:8" ht="15.75" customHeight="1" x14ac:dyDescent="0.25">
      <c r="B751" s="15"/>
      <c r="C751" s="16"/>
      <c r="D751" s="18" t="s">
        <v>1326</v>
      </c>
      <c r="E751" s="18" t="s">
        <v>1327</v>
      </c>
      <c r="F751" s="14" t="s">
        <v>1328</v>
      </c>
      <c r="G751" s="14" t="s">
        <v>1325</v>
      </c>
      <c r="H751" s="5"/>
    </row>
    <row r="752" spans="2:8" ht="15.75" customHeight="1" x14ac:dyDescent="0.25">
      <c r="B752" s="15"/>
      <c r="C752" s="16"/>
      <c r="D752" s="18" t="s">
        <v>1330</v>
      </c>
      <c r="E752" s="18" t="s">
        <v>1331</v>
      </c>
      <c r="F752" s="14" t="s">
        <v>1332</v>
      </c>
      <c r="G752" s="14" t="s">
        <v>1325</v>
      </c>
      <c r="H752" s="5"/>
    </row>
    <row r="753" spans="2:8" ht="15.75" customHeight="1" x14ac:dyDescent="0.25">
      <c r="B753" s="21">
        <f>HYPERLINK("https://wwwcfprd.doa.louisiana.gov/osp/lapac/ecat/dsp_LagovContractDetail.cfm?Contract=4400011632",4400011632)</f>
        <v>4400011632</v>
      </c>
      <c r="C753" s="18" t="s">
        <v>1322</v>
      </c>
      <c r="D753" s="18" t="s">
        <v>1323</v>
      </c>
      <c r="E753" s="18" t="s">
        <v>1324</v>
      </c>
      <c r="F753" s="14" t="s">
        <v>1325</v>
      </c>
      <c r="G753" s="14" t="s">
        <v>1325</v>
      </c>
      <c r="H753" s="5"/>
    </row>
    <row r="754" spans="2:8" ht="15.75" customHeight="1" x14ac:dyDescent="0.25">
      <c r="B754" s="15"/>
      <c r="C754" s="16"/>
      <c r="D754" s="18" t="s">
        <v>1326</v>
      </c>
      <c r="E754" s="18" t="s">
        <v>1327</v>
      </c>
      <c r="F754" s="14" t="s">
        <v>1328</v>
      </c>
      <c r="G754" s="14" t="s">
        <v>1325</v>
      </c>
      <c r="H754" s="5"/>
    </row>
    <row r="755" spans="2:8" ht="15.75" customHeight="1" x14ac:dyDescent="0.25">
      <c r="B755" s="15"/>
      <c r="C755" s="16"/>
      <c r="D755" s="18" t="s">
        <v>1330</v>
      </c>
      <c r="E755" s="18" t="s">
        <v>1331</v>
      </c>
      <c r="F755" s="14" t="s">
        <v>1332</v>
      </c>
      <c r="G755" s="14" t="s">
        <v>1325</v>
      </c>
      <c r="H755" s="5"/>
    </row>
    <row r="756" spans="2:8" ht="15.75" customHeight="1" x14ac:dyDescent="0.25">
      <c r="B756" s="21">
        <f>HYPERLINK("https://wwwcfprd.doa.louisiana.gov/osp/lapac/ecat/dsp_LagovContractDetail.cfm?Contract=4400011636",4400011636)</f>
        <v>4400011636</v>
      </c>
      <c r="C756" s="18" t="s">
        <v>1333</v>
      </c>
      <c r="D756" s="18" t="s">
        <v>1334</v>
      </c>
      <c r="E756" s="18" t="s">
        <v>1335</v>
      </c>
      <c r="F756" s="14" t="s">
        <v>1336</v>
      </c>
      <c r="G756" s="14" t="s">
        <v>1337</v>
      </c>
      <c r="H756" s="5"/>
    </row>
    <row r="757" spans="2:8" ht="15.75" customHeight="1" x14ac:dyDescent="0.25">
      <c r="B757" s="15"/>
      <c r="C757" s="18" t="s">
        <v>1338</v>
      </c>
      <c r="D757" s="18" t="s">
        <v>1339</v>
      </c>
      <c r="E757" s="18" t="s">
        <v>1340</v>
      </c>
      <c r="F757" s="19"/>
      <c r="G757" s="19"/>
      <c r="H757" s="5"/>
    </row>
    <row r="758" spans="2:8" ht="15.75" customHeight="1" x14ac:dyDescent="0.25">
      <c r="B758" s="15"/>
      <c r="C758" s="18" t="s">
        <v>1259</v>
      </c>
      <c r="D758" s="16"/>
      <c r="E758" s="16"/>
      <c r="F758" s="19"/>
      <c r="G758" s="19"/>
      <c r="H758" s="5"/>
    </row>
    <row r="759" spans="2:8" ht="15.75" customHeight="1" x14ac:dyDescent="0.25">
      <c r="B759" s="15"/>
      <c r="C759" s="18" t="s">
        <v>1341</v>
      </c>
      <c r="D759" s="16"/>
      <c r="E759" s="16"/>
      <c r="F759" s="19"/>
      <c r="G759" s="19"/>
      <c r="H759" s="5"/>
    </row>
    <row r="760" spans="2:8" ht="15.75" customHeight="1" x14ac:dyDescent="0.25">
      <c r="B760" s="15"/>
      <c r="C760" s="18" t="s">
        <v>1342</v>
      </c>
      <c r="D760" s="18" t="s">
        <v>1343</v>
      </c>
      <c r="E760" s="18" t="s">
        <v>1344</v>
      </c>
      <c r="F760" s="14" t="s">
        <v>1345</v>
      </c>
      <c r="G760" s="14" t="s">
        <v>1346</v>
      </c>
      <c r="H760" s="5"/>
    </row>
    <row r="761" spans="2:8" ht="15.75" customHeight="1" x14ac:dyDescent="0.25">
      <c r="B761" s="15"/>
      <c r="C761" s="18" t="s">
        <v>1347</v>
      </c>
      <c r="D761" s="18" t="s">
        <v>1348</v>
      </c>
      <c r="E761" s="18" t="s">
        <v>1349</v>
      </c>
      <c r="F761" s="14" t="s">
        <v>1350</v>
      </c>
      <c r="G761" s="14" t="s">
        <v>1351</v>
      </c>
      <c r="H761" s="5"/>
    </row>
    <row r="762" spans="2:8" ht="15.75" customHeight="1" x14ac:dyDescent="0.25">
      <c r="B762" s="15"/>
      <c r="C762" s="18" t="s">
        <v>1299</v>
      </c>
      <c r="D762" s="18" t="s">
        <v>1300</v>
      </c>
      <c r="E762" s="18" t="s">
        <v>1301</v>
      </c>
      <c r="F762" s="14" t="s">
        <v>1309</v>
      </c>
      <c r="G762" s="14" t="s">
        <v>1303</v>
      </c>
      <c r="H762" s="5"/>
    </row>
    <row r="763" spans="2:8" ht="15.75" customHeight="1" x14ac:dyDescent="0.25">
      <c r="B763" s="15"/>
      <c r="C763" s="16"/>
      <c r="D763" s="18" t="s">
        <v>1307</v>
      </c>
      <c r="E763" s="18" t="s">
        <v>1308</v>
      </c>
      <c r="F763" s="14" t="s">
        <v>1309</v>
      </c>
      <c r="G763" s="14" t="s">
        <v>1310</v>
      </c>
      <c r="H763" s="5"/>
    </row>
    <row r="764" spans="2:8" ht="15.75" customHeight="1" x14ac:dyDescent="0.25">
      <c r="B764" s="21">
        <f>HYPERLINK("https://wwwcfprd.doa.louisiana.gov/osp/lapac/ecat/dsp_LagovContractDetail.cfm?Contract=4400011638",4400011638)</f>
        <v>4400011638</v>
      </c>
      <c r="C764" s="18" t="s">
        <v>1358</v>
      </c>
      <c r="D764" s="16"/>
      <c r="E764" s="16"/>
      <c r="F764" s="19"/>
      <c r="G764" s="19"/>
      <c r="H764" s="5"/>
    </row>
    <row r="765" spans="2:8" ht="15.75" customHeight="1" x14ac:dyDescent="0.25">
      <c r="B765" s="15"/>
      <c r="C765" s="18" t="s">
        <v>1108</v>
      </c>
      <c r="D765" s="18" t="s">
        <v>1109</v>
      </c>
      <c r="E765" s="18" t="s">
        <v>1110</v>
      </c>
      <c r="F765" s="14" t="s">
        <v>1111</v>
      </c>
      <c r="G765" s="14" t="s">
        <v>1112</v>
      </c>
      <c r="H765" s="5"/>
    </row>
    <row r="766" spans="2:8" ht="15.75" customHeight="1" x14ac:dyDescent="0.25">
      <c r="B766" s="15"/>
      <c r="C766" s="18" t="s">
        <v>1359</v>
      </c>
      <c r="D766" s="18" t="s">
        <v>1360</v>
      </c>
      <c r="E766" s="18" t="s">
        <v>1361</v>
      </c>
      <c r="F766" s="14" t="s">
        <v>1362</v>
      </c>
      <c r="G766" s="14" t="s">
        <v>1363</v>
      </c>
      <c r="H766" s="5"/>
    </row>
    <row r="767" spans="2:8" ht="15.75" customHeight="1" x14ac:dyDescent="0.25">
      <c r="B767" s="15"/>
      <c r="C767" s="18" t="s">
        <v>1364</v>
      </c>
      <c r="D767" s="18" t="s">
        <v>1365</v>
      </c>
      <c r="E767" s="18" t="s">
        <v>1366</v>
      </c>
      <c r="F767" s="14" t="s">
        <v>1367</v>
      </c>
      <c r="G767" s="19"/>
      <c r="H767" s="5"/>
    </row>
    <row r="768" spans="2:8" ht="15.75" customHeight="1" x14ac:dyDescent="0.25">
      <c r="B768" s="15"/>
      <c r="C768" s="18" t="s">
        <v>1165</v>
      </c>
      <c r="D768" s="18" t="s">
        <v>1166</v>
      </c>
      <c r="E768" s="18" t="s">
        <v>1167</v>
      </c>
      <c r="F768" s="14" t="s">
        <v>1168</v>
      </c>
      <c r="G768" s="14" t="s">
        <v>1169</v>
      </c>
      <c r="H768" s="5"/>
    </row>
    <row r="769" spans="2:8" ht="15.75" customHeight="1" x14ac:dyDescent="0.25">
      <c r="B769" s="15"/>
      <c r="C769" s="16"/>
      <c r="D769" s="18" t="s">
        <v>1170</v>
      </c>
      <c r="E769" s="18" t="s">
        <v>1171</v>
      </c>
      <c r="F769" s="14" t="s">
        <v>1168</v>
      </c>
      <c r="G769" s="14" t="s">
        <v>1169</v>
      </c>
      <c r="H769" s="5"/>
    </row>
    <row r="770" spans="2:8" ht="15.75" customHeight="1" x14ac:dyDescent="0.25">
      <c r="B770" s="15"/>
      <c r="C770" s="18" t="s">
        <v>1368</v>
      </c>
      <c r="D770" s="18" t="s">
        <v>1369</v>
      </c>
      <c r="E770" s="18" t="s">
        <v>1370</v>
      </c>
      <c r="F770" s="14" t="s">
        <v>1371</v>
      </c>
      <c r="G770" s="19"/>
      <c r="H770" s="5"/>
    </row>
    <row r="771" spans="2:8" ht="15.75" customHeight="1" x14ac:dyDescent="0.25">
      <c r="B771" s="15"/>
      <c r="C771" s="18" t="s">
        <v>1053</v>
      </c>
      <c r="D771" s="18" t="s">
        <v>1054</v>
      </c>
      <c r="E771" s="18"/>
      <c r="F771" s="14" t="s">
        <v>1056</v>
      </c>
      <c r="G771" s="14" t="s">
        <v>1057</v>
      </c>
      <c r="H771" s="5"/>
    </row>
    <row r="772" spans="2:8" ht="15.75" customHeight="1" x14ac:dyDescent="0.25">
      <c r="B772" s="15"/>
      <c r="C772" s="16"/>
      <c r="D772" s="18" t="s">
        <v>1058</v>
      </c>
      <c r="E772" s="18" t="s">
        <v>1059</v>
      </c>
      <c r="F772" s="14" t="s">
        <v>1056</v>
      </c>
      <c r="G772" s="14" t="s">
        <v>1057</v>
      </c>
      <c r="H772" s="5"/>
    </row>
    <row r="773" spans="2:8" ht="15.75" customHeight="1" x14ac:dyDescent="0.25">
      <c r="B773" s="15"/>
      <c r="C773" s="16"/>
      <c r="D773" s="18" t="s">
        <v>1060</v>
      </c>
      <c r="E773" s="18" t="s">
        <v>1061</v>
      </c>
      <c r="F773" s="14" t="s">
        <v>1056</v>
      </c>
      <c r="G773" s="14" t="s">
        <v>1057</v>
      </c>
      <c r="H773" s="5"/>
    </row>
    <row r="774" spans="2:8" ht="15.75" customHeight="1" x14ac:dyDescent="0.25">
      <c r="B774" s="15"/>
      <c r="C774" s="18" t="s">
        <v>1372</v>
      </c>
      <c r="D774" s="18" t="s">
        <v>1373</v>
      </c>
      <c r="E774" s="18" t="s">
        <v>1374</v>
      </c>
      <c r="F774" s="19"/>
      <c r="G774" s="19"/>
      <c r="H774" s="5"/>
    </row>
    <row r="775" spans="2:8" ht="15.75" customHeight="1" x14ac:dyDescent="0.25">
      <c r="B775" s="15"/>
      <c r="C775" s="18" t="s">
        <v>1375</v>
      </c>
      <c r="D775" s="18" t="s">
        <v>1376</v>
      </c>
      <c r="E775" s="18" t="s">
        <v>1377</v>
      </c>
      <c r="F775" s="14">
        <v>3183221951</v>
      </c>
      <c r="G775" s="14">
        <v>3183436171</v>
      </c>
      <c r="H775" s="5"/>
    </row>
    <row r="776" spans="2:8" ht="15.75" customHeight="1" x14ac:dyDescent="0.25">
      <c r="B776" s="15"/>
      <c r="C776" s="18" t="s">
        <v>1378</v>
      </c>
      <c r="D776" s="16"/>
      <c r="E776" s="16"/>
      <c r="F776" s="19"/>
      <c r="G776" s="19"/>
      <c r="H776" s="5"/>
    </row>
    <row r="777" spans="2:8" ht="15.75" customHeight="1" x14ac:dyDescent="0.25">
      <c r="B777" s="21">
        <f>HYPERLINK("https://wwwcfprd.doa.louisiana.gov/osp/lapac/ecat/dsp_LagovContractDetail.cfm?Contract=4400011639",4400011639)</f>
        <v>4400011639</v>
      </c>
      <c r="C777" s="18" t="s">
        <v>1358</v>
      </c>
      <c r="D777" s="16"/>
      <c r="E777" s="16"/>
      <c r="F777" s="19"/>
      <c r="G777" s="19"/>
      <c r="H777" s="5"/>
    </row>
    <row r="778" spans="2:8" ht="15.75" customHeight="1" x14ac:dyDescent="0.25">
      <c r="B778" s="15"/>
      <c r="C778" s="18" t="s">
        <v>1108</v>
      </c>
      <c r="D778" s="18" t="s">
        <v>1109</v>
      </c>
      <c r="E778" s="18" t="s">
        <v>1110</v>
      </c>
      <c r="F778" s="14" t="s">
        <v>1111</v>
      </c>
      <c r="G778" s="14" t="s">
        <v>1112</v>
      </c>
      <c r="H778" s="5"/>
    </row>
    <row r="779" spans="2:8" ht="15.75" customHeight="1" x14ac:dyDescent="0.25">
      <c r="B779" s="15"/>
      <c r="C779" s="18" t="s">
        <v>1359</v>
      </c>
      <c r="D779" s="18" t="s">
        <v>1360</v>
      </c>
      <c r="E779" s="18" t="s">
        <v>1361</v>
      </c>
      <c r="F779" s="14" t="s">
        <v>1362</v>
      </c>
      <c r="G779" s="14" t="s">
        <v>1363</v>
      </c>
      <c r="H779" s="5"/>
    </row>
    <row r="780" spans="2:8" ht="15.75" customHeight="1" x14ac:dyDescent="0.25">
      <c r="B780" s="15"/>
      <c r="C780" s="18" t="s">
        <v>1364</v>
      </c>
      <c r="D780" s="18" t="s">
        <v>1365</v>
      </c>
      <c r="E780" s="18" t="s">
        <v>1366</v>
      </c>
      <c r="F780" s="14" t="s">
        <v>1367</v>
      </c>
      <c r="G780" s="19"/>
      <c r="H780" s="5"/>
    </row>
    <row r="781" spans="2:8" ht="15.75" customHeight="1" x14ac:dyDescent="0.25">
      <c r="B781" s="15"/>
      <c r="C781" s="18" t="s">
        <v>1165</v>
      </c>
      <c r="D781" s="18" t="s">
        <v>1166</v>
      </c>
      <c r="E781" s="18" t="s">
        <v>1167</v>
      </c>
      <c r="F781" s="14" t="s">
        <v>1168</v>
      </c>
      <c r="G781" s="14" t="s">
        <v>1169</v>
      </c>
      <c r="H781" s="5"/>
    </row>
    <row r="782" spans="2:8" ht="15.75" customHeight="1" x14ac:dyDescent="0.25">
      <c r="B782" s="15"/>
      <c r="C782" s="16"/>
      <c r="D782" s="18" t="s">
        <v>1170</v>
      </c>
      <c r="E782" s="18" t="s">
        <v>1171</v>
      </c>
      <c r="F782" s="14" t="s">
        <v>1168</v>
      </c>
      <c r="G782" s="14" t="s">
        <v>1169</v>
      </c>
      <c r="H782" s="5"/>
    </row>
    <row r="783" spans="2:8" ht="15.75" customHeight="1" x14ac:dyDescent="0.25">
      <c r="B783" s="15"/>
      <c r="C783" s="18" t="s">
        <v>1368</v>
      </c>
      <c r="D783" s="18" t="s">
        <v>1369</v>
      </c>
      <c r="E783" s="18" t="s">
        <v>1370</v>
      </c>
      <c r="F783" s="14" t="s">
        <v>1371</v>
      </c>
      <c r="G783" s="19"/>
      <c r="H783" s="5"/>
    </row>
    <row r="784" spans="2:8" ht="15.75" customHeight="1" x14ac:dyDescent="0.25">
      <c r="B784" s="15"/>
      <c r="C784" s="18" t="s">
        <v>1053</v>
      </c>
      <c r="D784" s="18" t="s">
        <v>1054</v>
      </c>
      <c r="E784" s="18"/>
      <c r="F784" s="14" t="s">
        <v>1056</v>
      </c>
      <c r="G784" s="14" t="s">
        <v>1057</v>
      </c>
      <c r="H784" s="5"/>
    </row>
    <row r="785" spans="2:8" ht="15.75" customHeight="1" x14ac:dyDescent="0.25">
      <c r="B785" s="15"/>
      <c r="C785" s="16"/>
      <c r="D785" s="18" t="s">
        <v>1058</v>
      </c>
      <c r="E785" s="18" t="s">
        <v>1059</v>
      </c>
      <c r="F785" s="14" t="s">
        <v>1056</v>
      </c>
      <c r="G785" s="14" t="s">
        <v>1057</v>
      </c>
      <c r="H785" s="5"/>
    </row>
    <row r="786" spans="2:8" ht="15.75" customHeight="1" x14ac:dyDescent="0.25">
      <c r="B786" s="15"/>
      <c r="C786" s="16"/>
      <c r="D786" s="18" t="s">
        <v>1060</v>
      </c>
      <c r="E786" s="18" t="s">
        <v>1061</v>
      </c>
      <c r="F786" s="14" t="s">
        <v>1056</v>
      </c>
      <c r="G786" s="14" t="s">
        <v>1057</v>
      </c>
      <c r="H786" s="5"/>
    </row>
    <row r="787" spans="2:8" ht="15.75" customHeight="1" x14ac:dyDescent="0.25">
      <c r="B787" s="15"/>
      <c r="C787" s="18" t="s">
        <v>1372</v>
      </c>
      <c r="D787" s="18" t="s">
        <v>1373</v>
      </c>
      <c r="E787" s="18" t="s">
        <v>1374</v>
      </c>
      <c r="F787" s="19"/>
      <c r="G787" s="19"/>
      <c r="H787" s="5"/>
    </row>
    <row r="788" spans="2:8" ht="15.75" customHeight="1" x14ac:dyDescent="0.25">
      <c r="B788" s="15"/>
      <c r="C788" s="18" t="s">
        <v>1375</v>
      </c>
      <c r="D788" s="18" t="s">
        <v>1376</v>
      </c>
      <c r="E788" s="18" t="s">
        <v>1377</v>
      </c>
      <c r="F788" s="14">
        <v>3183221951</v>
      </c>
      <c r="G788" s="14">
        <v>3183436171</v>
      </c>
      <c r="H788" s="5"/>
    </row>
    <row r="789" spans="2:8" ht="15.75" customHeight="1" x14ac:dyDescent="0.25">
      <c r="B789" s="15"/>
      <c r="C789" s="18" t="s">
        <v>1378</v>
      </c>
      <c r="D789" s="16"/>
      <c r="E789" s="16"/>
      <c r="F789" s="19"/>
      <c r="G789" s="19"/>
      <c r="H789" s="5"/>
    </row>
    <row r="790" spans="2:8" ht="15.75" customHeight="1" x14ac:dyDescent="0.25">
      <c r="B790" s="21">
        <f>HYPERLINK("https://wwwcfprd.doa.louisiana.gov/osp/lapac/ecat/dsp_LagovContractDetail.cfm?Contract=4400011641",4400011641)</f>
        <v>4400011641</v>
      </c>
      <c r="C790" s="18" t="s">
        <v>1379</v>
      </c>
      <c r="D790" s="18" t="s">
        <v>1380</v>
      </c>
      <c r="E790" s="18" t="s">
        <v>1381</v>
      </c>
      <c r="F790" s="14" t="s">
        <v>1382</v>
      </c>
      <c r="G790" s="14" t="s">
        <v>1383</v>
      </c>
      <c r="H790" s="5"/>
    </row>
    <row r="791" spans="2:8" ht="15.75" customHeight="1" x14ac:dyDescent="0.25">
      <c r="B791" s="15"/>
      <c r="C791" s="16"/>
      <c r="D791" s="18" t="s">
        <v>1384</v>
      </c>
      <c r="E791" s="18" t="s">
        <v>1385</v>
      </c>
      <c r="F791" s="14" t="s">
        <v>1386</v>
      </c>
      <c r="G791" s="14" t="s">
        <v>1383</v>
      </c>
      <c r="H791" s="5"/>
    </row>
    <row r="792" spans="2:8" ht="15.75" customHeight="1" x14ac:dyDescent="0.25">
      <c r="B792" s="15"/>
      <c r="C792" s="16"/>
      <c r="D792" s="18" t="s">
        <v>1387</v>
      </c>
      <c r="E792" s="18" t="s">
        <v>1388</v>
      </c>
      <c r="F792" s="14" t="s">
        <v>1389</v>
      </c>
      <c r="G792" s="14" t="s">
        <v>1383</v>
      </c>
      <c r="H792" s="5"/>
    </row>
    <row r="793" spans="2:8" ht="15.75" customHeight="1" x14ac:dyDescent="0.25">
      <c r="B793" s="15"/>
      <c r="C793" s="16"/>
      <c r="D793" s="18" t="s">
        <v>1390</v>
      </c>
      <c r="E793" s="18" t="s">
        <v>1391</v>
      </c>
      <c r="F793" s="14" t="s">
        <v>1392</v>
      </c>
      <c r="G793" s="14" t="s">
        <v>1383</v>
      </c>
      <c r="H793" s="5"/>
    </row>
    <row r="794" spans="2:8" ht="15.75" customHeight="1" x14ac:dyDescent="0.25">
      <c r="B794" s="15"/>
      <c r="C794" s="16"/>
      <c r="D794" s="18" t="s">
        <v>1393</v>
      </c>
      <c r="E794" s="18" t="s">
        <v>1394</v>
      </c>
      <c r="F794" s="14" t="s">
        <v>1395</v>
      </c>
      <c r="G794" s="19"/>
      <c r="H794" s="5"/>
    </row>
    <row r="795" spans="2:8" ht="15.75" customHeight="1" x14ac:dyDescent="0.25">
      <c r="B795" s="21">
        <f>HYPERLINK("https://wwwcfprd.doa.louisiana.gov/osp/lapac/ecat/dsp_LagovContractDetail.cfm?Contract=4400011642",4400011642)</f>
        <v>4400011642</v>
      </c>
      <c r="C795" s="18" t="s">
        <v>1379</v>
      </c>
      <c r="D795" s="18" t="s">
        <v>1380</v>
      </c>
      <c r="E795" s="18" t="s">
        <v>1381</v>
      </c>
      <c r="F795" s="14" t="s">
        <v>1382</v>
      </c>
      <c r="G795" s="14" t="s">
        <v>1383</v>
      </c>
      <c r="H795" s="5"/>
    </row>
    <row r="796" spans="2:8" ht="15.75" customHeight="1" x14ac:dyDescent="0.25">
      <c r="B796" s="15"/>
      <c r="C796" s="16"/>
      <c r="D796" s="18" t="s">
        <v>1384</v>
      </c>
      <c r="E796" s="18" t="s">
        <v>1385</v>
      </c>
      <c r="F796" s="14" t="s">
        <v>1386</v>
      </c>
      <c r="G796" s="14" t="s">
        <v>1383</v>
      </c>
      <c r="H796" s="5"/>
    </row>
    <row r="797" spans="2:8" ht="15.75" customHeight="1" x14ac:dyDescent="0.25">
      <c r="B797" s="15"/>
      <c r="C797" s="16"/>
      <c r="D797" s="18" t="s">
        <v>1387</v>
      </c>
      <c r="E797" s="18" t="s">
        <v>1388</v>
      </c>
      <c r="F797" s="14" t="s">
        <v>1389</v>
      </c>
      <c r="G797" s="14" t="s">
        <v>1383</v>
      </c>
      <c r="H797" s="5"/>
    </row>
    <row r="798" spans="2:8" ht="15.75" customHeight="1" x14ac:dyDescent="0.25">
      <c r="B798" s="15"/>
      <c r="C798" s="16"/>
      <c r="D798" s="18" t="s">
        <v>1390</v>
      </c>
      <c r="E798" s="18" t="s">
        <v>1391</v>
      </c>
      <c r="F798" s="14" t="s">
        <v>1392</v>
      </c>
      <c r="G798" s="14" t="s">
        <v>1383</v>
      </c>
      <c r="H798" s="5"/>
    </row>
    <row r="799" spans="2:8" ht="15.75" customHeight="1" x14ac:dyDescent="0.25">
      <c r="B799" s="15"/>
      <c r="C799" s="16"/>
      <c r="D799" s="18" t="s">
        <v>1393</v>
      </c>
      <c r="E799" s="18" t="s">
        <v>1394</v>
      </c>
      <c r="F799" s="14" t="s">
        <v>1395</v>
      </c>
      <c r="G799" s="19"/>
      <c r="H799" s="5"/>
    </row>
    <row r="800" spans="2:8" ht="15.75" customHeight="1" x14ac:dyDescent="0.25">
      <c r="B800" s="15"/>
      <c r="C800" s="16"/>
      <c r="D800" s="16"/>
      <c r="E800" s="16"/>
      <c r="F800" s="19"/>
      <c r="G800" s="19"/>
      <c r="H800" s="5"/>
    </row>
    <row r="801" spans="1:8" ht="15.75" customHeight="1" x14ac:dyDescent="0.25">
      <c r="B801" s="15"/>
      <c r="C801" s="16"/>
      <c r="D801" s="16"/>
      <c r="E801" s="16"/>
      <c r="F801" s="19"/>
      <c r="G801" s="19"/>
      <c r="H801" s="5"/>
    </row>
    <row r="802" spans="1:8" ht="15.75" customHeight="1" x14ac:dyDescent="0.25">
      <c r="A802" s="3" t="s">
        <v>1408</v>
      </c>
      <c r="B802" s="21">
        <f>HYPERLINK("https://wwwcfprd.doa.louisiana.gov/osp/lapac/ecat/dsp_LagovContractDetail.cfm?Contract=4400009889",4400009889)</f>
        <v>4400009889</v>
      </c>
      <c r="C802" s="18" t="s">
        <v>661</v>
      </c>
      <c r="D802" s="16"/>
      <c r="E802" s="16"/>
      <c r="F802" s="19"/>
      <c r="G802" s="19"/>
      <c r="H802" s="5"/>
    </row>
    <row r="803" spans="1:8" ht="15.75" customHeight="1" x14ac:dyDescent="0.25">
      <c r="B803" s="15"/>
      <c r="C803" s="18" t="s">
        <v>1409</v>
      </c>
      <c r="D803" s="16"/>
      <c r="E803" s="16"/>
      <c r="F803" s="19"/>
      <c r="G803" s="19"/>
      <c r="H803" s="5"/>
    </row>
    <row r="804" spans="1:8" ht="15.75" customHeight="1" x14ac:dyDescent="0.25">
      <c r="B804" s="15"/>
      <c r="C804" s="18" t="s">
        <v>662</v>
      </c>
      <c r="D804" s="16"/>
      <c r="E804" s="16"/>
      <c r="F804" s="19"/>
      <c r="G804" s="19"/>
      <c r="H804" s="5"/>
    </row>
    <row r="805" spans="1:8" ht="15.75" customHeight="1" x14ac:dyDescent="0.25">
      <c r="B805" s="15"/>
      <c r="C805" s="18" t="s">
        <v>662</v>
      </c>
      <c r="D805" s="16"/>
      <c r="E805" s="16"/>
      <c r="F805" s="19"/>
      <c r="G805" s="19"/>
      <c r="H805" s="5"/>
    </row>
    <row r="806" spans="1:8" ht="15.75" customHeight="1" x14ac:dyDescent="0.25">
      <c r="B806" s="15"/>
      <c r="C806" s="18" t="s">
        <v>663</v>
      </c>
      <c r="D806" s="18" t="s">
        <v>664</v>
      </c>
      <c r="E806" s="18" t="s">
        <v>665</v>
      </c>
      <c r="F806" s="14">
        <v>3374574103</v>
      </c>
      <c r="G806" s="14">
        <v>3374574516</v>
      </c>
      <c r="H806" s="5"/>
    </row>
    <row r="807" spans="1:8" ht="15.75" customHeight="1" x14ac:dyDescent="0.25">
      <c r="B807" s="15"/>
      <c r="C807" s="18" t="s">
        <v>663</v>
      </c>
      <c r="D807" s="16"/>
      <c r="E807" s="16"/>
      <c r="F807" s="19"/>
      <c r="G807" s="19"/>
      <c r="H807" s="5"/>
    </row>
    <row r="808" spans="1:8" ht="15.75" customHeight="1" x14ac:dyDescent="0.25">
      <c r="B808" s="15"/>
      <c r="C808" s="18" t="s">
        <v>663</v>
      </c>
      <c r="D808" s="16"/>
      <c r="E808" s="16"/>
      <c r="F808" s="19"/>
      <c r="G808" s="19"/>
      <c r="H808" s="5"/>
    </row>
    <row r="809" spans="1:8" ht="15.75" customHeight="1" x14ac:dyDescent="0.25">
      <c r="B809" s="15"/>
      <c r="C809" s="18" t="s">
        <v>663</v>
      </c>
      <c r="D809" s="16"/>
      <c r="E809" s="16"/>
      <c r="F809" s="19"/>
      <c r="G809" s="19"/>
      <c r="H809" s="5"/>
    </row>
    <row r="810" spans="1:8" ht="15.75" customHeight="1" x14ac:dyDescent="0.25">
      <c r="B810" s="15"/>
      <c r="C810" s="18" t="s">
        <v>666</v>
      </c>
      <c r="D810" s="16"/>
      <c r="E810" s="16"/>
      <c r="F810" s="19"/>
      <c r="G810" s="19"/>
      <c r="H810" s="5"/>
    </row>
    <row r="811" spans="1:8" ht="15.75" customHeight="1" x14ac:dyDescent="0.25">
      <c r="B811" s="15"/>
      <c r="C811" s="18" t="s">
        <v>667</v>
      </c>
      <c r="D811" s="18" t="s">
        <v>668</v>
      </c>
      <c r="E811" s="18" t="s">
        <v>669</v>
      </c>
      <c r="F811" s="14" t="s">
        <v>670</v>
      </c>
      <c r="G811" s="14" t="s">
        <v>671</v>
      </c>
      <c r="H811" s="5"/>
    </row>
    <row r="812" spans="1:8" ht="15.75" customHeight="1" x14ac:dyDescent="0.25">
      <c r="B812" s="15"/>
      <c r="C812" s="18" t="s">
        <v>672</v>
      </c>
      <c r="D812" s="18" t="s">
        <v>673</v>
      </c>
      <c r="E812" s="18" t="s">
        <v>674</v>
      </c>
      <c r="F812" s="14" t="s">
        <v>675</v>
      </c>
      <c r="G812" s="14" t="s">
        <v>676</v>
      </c>
      <c r="H812" s="5"/>
    </row>
    <row r="813" spans="1:8" ht="15.75" customHeight="1" x14ac:dyDescent="0.25">
      <c r="B813" s="15"/>
      <c r="C813" s="18" t="s">
        <v>677</v>
      </c>
      <c r="D813" s="18" t="s">
        <v>678</v>
      </c>
      <c r="E813" s="18" t="s">
        <v>679</v>
      </c>
      <c r="F813" s="14" t="s">
        <v>680</v>
      </c>
      <c r="G813" s="14" t="s">
        <v>681</v>
      </c>
      <c r="H813" s="5"/>
    </row>
    <row r="814" spans="1:8" ht="15.75" customHeight="1" x14ac:dyDescent="0.25">
      <c r="B814" s="15"/>
      <c r="C814" s="16"/>
      <c r="D814" s="18" t="s">
        <v>682</v>
      </c>
      <c r="E814" s="18" t="s">
        <v>683</v>
      </c>
      <c r="F814" s="14" t="s">
        <v>680</v>
      </c>
      <c r="G814" s="14" t="s">
        <v>681</v>
      </c>
      <c r="H814" s="5"/>
    </row>
    <row r="815" spans="1:8" ht="15.75" customHeight="1" x14ac:dyDescent="0.25">
      <c r="B815" s="15"/>
      <c r="C815" s="18" t="s">
        <v>663</v>
      </c>
      <c r="D815" s="18" t="s">
        <v>664</v>
      </c>
      <c r="E815" s="18" t="s">
        <v>665</v>
      </c>
      <c r="F815" s="14">
        <v>3374574103</v>
      </c>
      <c r="G815" s="14">
        <v>3374574516</v>
      </c>
      <c r="H815" s="5"/>
    </row>
    <row r="816" spans="1:8" ht="15.75" customHeight="1" x14ac:dyDescent="0.25">
      <c r="B816" s="15"/>
      <c r="C816" s="18" t="s">
        <v>687</v>
      </c>
      <c r="D816" s="18" t="s">
        <v>688</v>
      </c>
      <c r="E816" s="18" t="s">
        <v>689</v>
      </c>
      <c r="F816" s="14" t="s">
        <v>690</v>
      </c>
      <c r="G816" s="14" t="s">
        <v>691</v>
      </c>
      <c r="H816" s="5"/>
    </row>
    <row r="817" spans="2:8" ht="15.75" customHeight="1" x14ac:dyDescent="0.25">
      <c r="B817" s="15"/>
      <c r="C817" s="18" t="s">
        <v>692</v>
      </c>
      <c r="D817" s="18" t="s">
        <v>693</v>
      </c>
      <c r="E817" s="18" t="s">
        <v>694</v>
      </c>
      <c r="F817" s="14">
        <v>6018185674</v>
      </c>
      <c r="G817" s="19"/>
      <c r="H817" s="5"/>
    </row>
    <row r="818" spans="2:8" ht="15.75" customHeight="1" x14ac:dyDescent="0.25">
      <c r="B818" s="15"/>
      <c r="C818" s="16"/>
      <c r="D818" s="18" t="s">
        <v>695</v>
      </c>
      <c r="E818" s="18" t="s">
        <v>696</v>
      </c>
      <c r="F818" s="14">
        <v>3348742853</v>
      </c>
      <c r="G818" s="14">
        <v>3348742701</v>
      </c>
      <c r="H818" s="5"/>
    </row>
    <row r="819" spans="2:8" ht="15.75" customHeight="1" x14ac:dyDescent="0.25">
      <c r="B819" s="15"/>
      <c r="C819" s="16"/>
      <c r="D819" s="18" t="s">
        <v>697</v>
      </c>
      <c r="E819" s="18" t="s">
        <v>698</v>
      </c>
      <c r="F819" s="14">
        <v>3348742790</v>
      </c>
      <c r="G819" s="14">
        <v>3183967799</v>
      </c>
      <c r="H819" s="5"/>
    </row>
    <row r="820" spans="2:8" ht="15.75" customHeight="1" x14ac:dyDescent="0.25">
      <c r="B820" s="15"/>
      <c r="C820" s="16"/>
      <c r="D820" s="18" t="s">
        <v>699</v>
      </c>
      <c r="E820" s="18" t="s">
        <v>700</v>
      </c>
      <c r="F820" s="14">
        <v>3183661128</v>
      </c>
      <c r="G820" s="14">
        <v>3343757307</v>
      </c>
      <c r="H820" s="5"/>
    </row>
    <row r="821" spans="2:8" ht="15.75" customHeight="1" x14ac:dyDescent="0.25">
      <c r="B821" s="15"/>
      <c r="C821" s="18" t="s">
        <v>701</v>
      </c>
      <c r="D821" s="18" t="s">
        <v>702</v>
      </c>
      <c r="E821" s="18" t="s">
        <v>703</v>
      </c>
      <c r="F821" s="14" t="s">
        <v>704</v>
      </c>
      <c r="G821" s="14" t="s">
        <v>705</v>
      </c>
      <c r="H821" s="5"/>
    </row>
    <row r="822" spans="2:8" ht="15.75" customHeight="1" x14ac:dyDescent="0.25">
      <c r="B822" s="15"/>
      <c r="C822" s="18" t="s">
        <v>706</v>
      </c>
      <c r="D822" s="18" t="s">
        <v>707</v>
      </c>
      <c r="E822" s="18" t="s">
        <v>708</v>
      </c>
      <c r="F822" s="14" t="s">
        <v>709</v>
      </c>
      <c r="G822" s="14" t="s">
        <v>1410</v>
      </c>
      <c r="H822" s="5"/>
    </row>
    <row r="823" spans="2:8" ht="15.75" customHeight="1" x14ac:dyDescent="0.25">
      <c r="B823" s="15"/>
      <c r="C823" s="18" t="s">
        <v>711</v>
      </c>
      <c r="D823" s="18" t="s">
        <v>712</v>
      </c>
      <c r="E823" s="18" t="s">
        <v>713</v>
      </c>
      <c r="F823" s="14" t="s">
        <v>714</v>
      </c>
      <c r="G823" s="14" t="s">
        <v>715</v>
      </c>
      <c r="H823" s="5"/>
    </row>
    <row r="824" spans="2:8" ht="15.75" customHeight="1" x14ac:dyDescent="0.25">
      <c r="B824" s="15"/>
      <c r="C824" s="14" t="s">
        <v>716</v>
      </c>
      <c r="D824" s="16"/>
      <c r="E824" s="16"/>
      <c r="F824" s="19"/>
      <c r="G824" s="19"/>
      <c r="H824" s="5"/>
    </row>
    <row r="825" spans="2:8" ht="15.75" customHeight="1" x14ac:dyDescent="0.25">
      <c r="B825" s="15"/>
      <c r="C825" s="18" t="s">
        <v>1411</v>
      </c>
      <c r="D825" s="18" t="s">
        <v>1412</v>
      </c>
      <c r="E825" s="18" t="s">
        <v>1413</v>
      </c>
      <c r="F825" s="14" t="s">
        <v>1414</v>
      </c>
      <c r="G825" s="14" t="s">
        <v>1415</v>
      </c>
      <c r="H825" s="5"/>
    </row>
    <row r="826" spans="2:8" ht="15.75" customHeight="1" x14ac:dyDescent="0.25">
      <c r="B826" s="15"/>
      <c r="C826" s="18" t="s">
        <v>717</v>
      </c>
      <c r="D826" s="18" t="s">
        <v>718</v>
      </c>
      <c r="E826" s="18" t="s">
        <v>719</v>
      </c>
      <c r="F826" s="14">
        <v>5044676794</v>
      </c>
      <c r="G826" s="14">
        <v>5044676799</v>
      </c>
      <c r="H826" s="5"/>
    </row>
    <row r="827" spans="2:8" ht="15.75" customHeight="1" x14ac:dyDescent="0.25">
      <c r="B827" s="15"/>
      <c r="C827" s="18" t="s">
        <v>720</v>
      </c>
      <c r="D827" s="16"/>
      <c r="E827" s="16"/>
      <c r="F827" s="19"/>
      <c r="G827" s="19"/>
      <c r="H827" s="5"/>
    </row>
    <row r="828" spans="2:8" ht="15.75" customHeight="1" x14ac:dyDescent="0.25">
      <c r="B828" s="15"/>
      <c r="C828" s="18" t="s">
        <v>721</v>
      </c>
      <c r="D828" s="18" t="s">
        <v>722</v>
      </c>
      <c r="E828" s="18" t="s">
        <v>723</v>
      </c>
      <c r="F828" s="14">
        <v>2256644036</v>
      </c>
      <c r="G828" s="14">
        <v>2256644089</v>
      </c>
      <c r="H828" s="5"/>
    </row>
    <row r="829" spans="2:8" ht="15.75" customHeight="1" x14ac:dyDescent="0.25">
      <c r="B829" s="15"/>
      <c r="C829" s="18" t="s">
        <v>724</v>
      </c>
      <c r="D829" s="18" t="s">
        <v>725</v>
      </c>
      <c r="E829" s="18" t="s">
        <v>726</v>
      </c>
      <c r="F829" s="14" t="s">
        <v>727</v>
      </c>
      <c r="G829" s="14" t="s">
        <v>728</v>
      </c>
      <c r="H829" s="5"/>
    </row>
    <row r="830" spans="2:8" ht="15.75" customHeight="1" x14ac:dyDescent="0.25">
      <c r="B830" s="15"/>
      <c r="C830" s="16"/>
      <c r="D830" s="18" t="s">
        <v>729</v>
      </c>
      <c r="E830" s="18" t="s">
        <v>730</v>
      </c>
      <c r="F830" s="14" t="s">
        <v>727</v>
      </c>
      <c r="G830" s="14" t="s">
        <v>728</v>
      </c>
      <c r="H830" s="5"/>
    </row>
    <row r="831" spans="2:8" ht="15.75" customHeight="1" x14ac:dyDescent="0.25">
      <c r="B831" s="15"/>
      <c r="C831" s="16"/>
      <c r="D831" s="18" t="s">
        <v>731</v>
      </c>
      <c r="E831" s="18" t="s">
        <v>732</v>
      </c>
      <c r="F831" s="14" t="s">
        <v>727</v>
      </c>
      <c r="G831" s="14" t="s">
        <v>728</v>
      </c>
      <c r="H831" s="5"/>
    </row>
    <row r="832" spans="2:8" ht="15.75" customHeight="1" x14ac:dyDescent="0.25">
      <c r="B832" s="15"/>
      <c r="C832" s="18" t="s">
        <v>733</v>
      </c>
      <c r="D832" s="18" t="s">
        <v>734</v>
      </c>
      <c r="E832" s="18" t="s">
        <v>735</v>
      </c>
      <c r="F832" s="14" t="s">
        <v>736</v>
      </c>
      <c r="G832" s="14" t="s">
        <v>737</v>
      </c>
      <c r="H832" s="5"/>
    </row>
    <row r="833" spans="2:8" ht="15.75" customHeight="1" x14ac:dyDescent="0.25">
      <c r="B833" s="15"/>
      <c r="C833" s="18" t="s">
        <v>738</v>
      </c>
      <c r="D833" s="18" t="s">
        <v>739</v>
      </c>
      <c r="E833" s="18" t="s">
        <v>740</v>
      </c>
      <c r="F833" s="14" t="s">
        <v>741</v>
      </c>
      <c r="G833" s="14" t="s">
        <v>742</v>
      </c>
      <c r="H833" s="5"/>
    </row>
    <row r="834" spans="2:8" ht="15.75" customHeight="1" x14ac:dyDescent="0.25">
      <c r="B834" s="15"/>
      <c r="C834" s="16"/>
      <c r="D834" s="18" t="s">
        <v>743</v>
      </c>
      <c r="E834" s="18" t="s">
        <v>744</v>
      </c>
      <c r="F834" s="14" t="s">
        <v>741</v>
      </c>
      <c r="G834" s="14" t="s">
        <v>742</v>
      </c>
      <c r="H834" s="5"/>
    </row>
    <row r="835" spans="2:8" ht="15.75" customHeight="1" x14ac:dyDescent="0.25">
      <c r="B835" s="15"/>
      <c r="C835" s="18" t="s">
        <v>745</v>
      </c>
      <c r="D835" s="18" t="s">
        <v>746</v>
      </c>
      <c r="E835" s="18" t="s">
        <v>747</v>
      </c>
      <c r="F835" s="14">
        <v>3187286423</v>
      </c>
      <c r="G835" s="14">
        <v>3187286426</v>
      </c>
      <c r="H835" s="5"/>
    </row>
    <row r="836" spans="2:8" ht="15.75" customHeight="1" x14ac:dyDescent="0.25">
      <c r="B836" s="15"/>
      <c r="C836" s="18" t="s">
        <v>1416</v>
      </c>
      <c r="D836" s="18" t="s">
        <v>750</v>
      </c>
      <c r="E836" s="18" t="s">
        <v>751</v>
      </c>
      <c r="F836" s="14">
        <v>3186283924</v>
      </c>
      <c r="G836" s="14">
        <v>3186287854</v>
      </c>
      <c r="H836" s="5"/>
    </row>
    <row r="837" spans="2:8" ht="15.75" customHeight="1" x14ac:dyDescent="0.25">
      <c r="B837" s="15"/>
      <c r="C837" s="18" t="s">
        <v>663</v>
      </c>
      <c r="D837" s="18" t="s">
        <v>752</v>
      </c>
      <c r="E837" s="18" t="s">
        <v>753</v>
      </c>
      <c r="F837" s="14" t="s">
        <v>754</v>
      </c>
      <c r="G837" s="14" t="s">
        <v>754</v>
      </c>
      <c r="H837" s="5"/>
    </row>
    <row r="838" spans="2:8" ht="15.75" customHeight="1" x14ac:dyDescent="0.25">
      <c r="B838" s="15"/>
      <c r="C838" s="16"/>
      <c r="D838" s="18" t="s">
        <v>755</v>
      </c>
      <c r="E838" s="18" t="s">
        <v>756</v>
      </c>
      <c r="F838" s="14" t="s">
        <v>754</v>
      </c>
      <c r="G838" s="14" t="s">
        <v>754</v>
      </c>
      <c r="H838" s="5"/>
    </row>
    <row r="839" spans="2:8" ht="15.75" customHeight="1" x14ac:dyDescent="0.25">
      <c r="B839" s="15"/>
      <c r="C839" s="16"/>
      <c r="D839" s="18" t="s">
        <v>757</v>
      </c>
      <c r="E839" s="18" t="s">
        <v>758</v>
      </c>
      <c r="F839" s="14" t="s">
        <v>759</v>
      </c>
      <c r="G839" s="14" t="s">
        <v>760</v>
      </c>
      <c r="H839" s="5"/>
    </row>
    <row r="840" spans="2:8" ht="15.75" customHeight="1" x14ac:dyDescent="0.25">
      <c r="B840" s="15"/>
      <c r="C840" s="18" t="s">
        <v>761</v>
      </c>
      <c r="D840" s="18" t="s">
        <v>762</v>
      </c>
      <c r="E840" s="18" t="s">
        <v>763</v>
      </c>
      <c r="F840" s="14" t="s">
        <v>764</v>
      </c>
      <c r="G840" s="19"/>
      <c r="H840" s="5"/>
    </row>
    <row r="841" spans="2:8" ht="15.75" customHeight="1" x14ac:dyDescent="0.25">
      <c r="B841" s="15"/>
      <c r="C841" s="18" t="s">
        <v>720</v>
      </c>
      <c r="D841" s="18" t="s">
        <v>765</v>
      </c>
      <c r="E841" s="18" t="s">
        <v>766</v>
      </c>
      <c r="F841" s="14" t="s">
        <v>767</v>
      </c>
      <c r="G841" s="14">
        <v>3187499643</v>
      </c>
      <c r="H841" s="5"/>
    </row>
    <row r="842" spans="2:8" ht="15.75" customHeight="1" x14ac:dyDescent="0.25">
      <c r="B842" s="15"/>
      <c r="C842" s="18" t="s">
        <v>720</v>
      </c>
      <c r="D842" s="18" t="s">
        <v>769</v>
      </c>
      <c r="E842" s="18" t="s">
        <v>770</v>
      </c>
      <c r="F842" s="14">
        <v>3187426577</v>
      </c>
      <c r="G842" s="14">
        <v>3187474288</v>
      </c>
      <c r="H842" s="5"/>
    </row>
    <row r="843" spans="2:8" ht="15.75" customHeight="1" x14ac:dyDescent="0.25">
      <c r="B843" s="15"/>
      <c r="C843" s="18" t="s">
        <v>720</v>
      </c>
      <c r="D843" s="16"/>
      <c r="E843" s="16"/>
      <c r="F843" s="19"/>
      <c r="G843" s="19"/>
      <c r="H843" s="5"/>
    </row>
    <row r="844" spans="2:8" ht="15.75" customHeight="1" x14ac:dyDescent="0.25">
      <c r="B844" s="15"/>
      <c r="C844" s="18" t="s">
        <v>720</v>
      </c>
      <c r="D844" s="18" t="s">
        <v>771</v>
      </c>
      <c r="E844" s="18" t="s">
        <v>772</v>
      </c>
      <c r="F844" s="14" t="s">
        <v>773</v>
      </c>
      <c r="G844" s="14" t="s">
        <v>774</v>
      </c>
      <c r="H844" s="5"/>
    </row>
    <row r="845" spans="2:8" ht="15.75" customHeight="1" x14ac:dyDescent="0.25">
      <c r="B845" s="15"/>
      <c r="C845" s="18" t="s">
        <v>720</v>
      </c>
      <c r="D845" s="18" t="s">
        <v>765</v>
      </c>
      <c r="E845" s="18" t="s">
        <v>766</v>
      </c>
      <c r="F845" s="14" t="s">
        <v>777</v>
      </c>
      <c r="G845" s="14" t="s">
        <v>778</v>
      </c>
      <c r="H845" s="5"/>
    </row>
    <row r="846" spans="2:8" ht="15.75" customHeight="1" x14ac:dyDescent="0.25">
      <c r="B846" s="15"/>
      <c r="C846" s="18" t="s">
        <v>720</v>
      </c>
      <c r="D846" s="18" t="s">
        <v>779</v>
      </c>
      <c r="E846" s="18" t="s">
        <v>297</v>
      </c>
      <c r="F846" s="14" t="s">
        <v>780</v>
      </c>
      <c r="G846" s="14" t="s">
        <v>781</v>
      </c>
      <c r="H846" s="5"/>
    </row>
    <row r="847" spans="2:8" ht="15.75" customHeight="1" x14ac:dyDescent="0.25">
      <c r="B847" s="15"/>
      <c r="C847" s="18" t="s">
        <v>782</v>
      </c>
      <c r="D847" s="18" t="s">
        <v>783</v>
      </c>
      <c r="E847" s="18" t="s">
        <v>784</v>
      </c>
      <c r="F847" s="14" t="s">
        <v>785</v>
      </c>
      <c r="G847" s="14" t="s">
        <v>786</v>
      </c>
      <c r="H847" s="5"/>
    </row>
    <row r="848" spans="2:8" ht="15.75" customHeight="1" x14ac:dyDescent="0.25">
      <c r="B848" s="15"/>
      <c r="C848" s="18" t="s">
        <v>782</v>
      </c>
      <c r="D848" s="18" t="s">
        <v>783</v>
      </c>
      <c r="E848" s="18" t="s">
        <v>784</v>
      </c>
      <c r="F848" s="14" t="s">
        <v>785</v>
      </c>
      <c r="G848" s="14" t="s">
        <v>786</v>
      </c>
      <c r="H848" s="5"/>
    </row>
    <row r="849" spans="1:8" ht="15.75" customHeight="1" x14ac:dyDescent="0.25">
      <c r="B849" s="15"/>
      <c r="C849" s="16"/>
      <c r="D849" s="18" t="s">
        <v>787</v>
      </c>
      <c r="E849" s="18" t="s">
        <v>788</v>
      </c>
      <c r="F849" s="14" t="s">
        <v>785</v>
      </c>
      <c r="G849" s="14" t="s">
        <v>786</v>
      </c>
      <c r="H849" s="5"/>
    </row>
    <row r="850" spans="1:8" ht="15.75" customHeight="1" x14ac:dyDescent="0.25">
      <c r="B850" s="15"/>
      <c r="C850" s="16"/>
      <c r="D850" s="18" t="s">
        <v>789</v>
      </c>
      <c r="E850" s="18" t="s">
        <v>790</v>
      </c>
      <c r="F850" s="14" t="s">
        <v>791</v>
      </c>
      <c r="G850" s="14" t="s">
        <v>786</v>
      </c>
      <c r="H850" s="5"/>
    </row>
    <row r="851" spans="1:8" ht="15.75" customHeight="1" x14ac:dyDescent="0.25">
      <c r="B851" s="15"/>
      <c r="C851" s="18" t="s">
        <v>792</v>
      </c>
      <c r="D851" s="18" t="s">
        <v>793</v>
      </c>
      <c r="E851" s="18" t="s">
        <v>794</v>
      </c>
      <c r="F851" s="14" t="s">
        <v>795</v>
      </c>
      <c r="G851" s="14" t="s">
        <v>796</v>
      </c>
      <c r="H851" s="5"/>
    </row>
    <row r="852" spans="1:8" ht="15.75" customHeight="1" x14ac:dyDescent="0.25">
      <c r="A852" s="3" t="s">
        <v>1419</v>
      </c>
      <c r="B852" s="27">
        <v>4400010265</v>
      </c>
      <c r="C852" s="25" t="s">
        <v>1420</v>
      </c>
      <c r="D852" s="25" t="s">
        <v>1421</v>
      </c>
      <c r="E852" s="25" t="s">
        <v>1422</v>
      </c>
      <c r="F852" s="25" t="s">
        <v>1423</v>
      </c>
      <c r="G852" s="25"/>
    </row>
    <row r="853" spans="1:8" ht="15.75" customHeight="1" x14ac:dyDescent="0.25">
      <c r="B853" s="28">
        <v>4400010267</v>
      </c>
      <c r="C853" s="29" t="s">
        <v>1424</v>
      </c>
      <c r="D853" s="30" t="s">
        <v>1425</v>
      </c>
      <c r="E853" s="30" t="s">
        <v>1426</v>
      </c>
      <c r="F853" s="31" t="s">
        <v>1427</v>
      </c>
      <c r="G853" s="31" t="s">
        <v>1428</v>
      </c>
      <c r="H853" s="29"/>
    </row>
    <row r="854" spans="1:8" ht="15.75" customHeight="1" x14ac:dyDescent="0.25">
      <c r="B854" s="32">
        <v>4400000932</v>
      </c>
      <c r="C854" s="33" t="s">
        <v>1429</v>
      </c>
      <c r="D854" s="33" t="s">
        <v>370</v>
      </c>
      <c r="E854" s="33" t="s">
        <v>371</v>
      </c>
      <c r="F854" s="36" t="s">
        <v>372</v>
      </c>
      <c r="G854" s="33" t="s">
        <v>373</v>
      </c>
      <c r="H854" s="29"/>
    </row>
    <row r="855" spans="1:8" ht="15.75" customHeight="1" x14ac:dyDescent="0.25">
      <c r="B855" s="32">
        <v>4400007380</v>
      </c>
      <c r="C855" s="33" t="s">
        <v>1430</v>
      </c>
      <c r="D855" s="33" t="s">
        <v>81</v>
      </c>
      <c r="E855" s="33" t="s">
        <v>82</v>
      </c>
      <c r="F855" s="36" t="s">
        <v>83</v>
      </c>
      <c r="G855" s="33" t="s">
        <v>84</v>
      </c>
      <c r="H855" s="29"/>
    </row>
    <row r="856" spans="1:8" ht="15.75" customHeight="1" x14ac:dyDescent="0.25">
      <c r="B856" s="32"/>
      <c r="C856" s="33"/>
      <c r="D856" s="33" t="s">
        <v>85</v>
      </c>
      <c r="E856" s="33" t="s">
        <v>86</v>
      </c>
      <c r="F856" s="36" t="s">
        <v>83</v>
      </c>
      <c r="G856" s="33" t="s">
        <v>84</v>
      </c>
      <c r="H856" s="29"/>
    </row>
    <row r="857" spans="1:8" ht="15.75" customHeight="1" x14ac:dyDescent="0.25">
      <c r="B857" s="32"/>
      <c r="C857" s="33"/>
      <c r="D857" s="33" t="s">
        <v>87</v>
      </c>
      <c r="E857" s="33" t="s">
        <v>88</v>
      </c>
      <c r="F857" s="36" t="s">
        <v>83</v>
      </c>
      <c r="G857" s="33" t="s">
        <v>84</v>
      </c>
      <c r="H857" s="29"/>
    </row>
    <row r="858" spans="1:8" ht="15.75" customHeight="1" x14ac:dyDescent="0.25">
      <c r="B858" s="32"/>
      <c r="C858" s="33"/>
      <c r="D858" s="33" t="s">
        <v>89</v>
      </c>
      <c r="E858" s="33" t="s">
        <v>90</v>
      </c>
      <c r="F858" s="36" t="s">
        <v>83</v>
      </c>
      <c r="G858" s="33" t="s">
        <v>84</v>
      </c>
      <c r="H858" s="29"/>
    </row>
    <row r="859" spans="1:8" ht="15.75" customHeight="1" x14ac:dyDescent="0.25">
      <c r="B859" s="32">
        <v>4400010266</v>
      </c>
      <c r="C859" s="38" t="s">
        <v>1442</v>
      </c>
      <c r="D859" s="37" t="s">
        <v>1443</v>
      </c>
      <c r="E859" s="37" t="s">
        <v>1444</v>
      </c>
      <c r="F859" s="37" t="s">
        <v>1445</v>
      </c>
      <c r="G859" s="37" t="s">
        <v>1446</v>
      </c>
      <c r="H859" s="29"/>
    </row>
    <row r="860" spans="1:8" ht="15.75" customHeight="1" x14ac:dyDescent="0.25">
      <c r="B860" s="32"/>
      <c r="C860" s="38"/>
      <c r="D860" s="37" t="s">
        <v>1447</v>
      </c>
      <c r="E860" s="37" t="s">
        <v>1448</v>
      </c>
      <c r="F860" s="37" t="s">
        <v>1445</v>
      </c>
      <c r="G860" s="37" t="s">
        <v>1446</v>
      </c>
      <c r="H860" s="29"/>
    </row>
    <row r="861" spans="1:8" ht="15.75" customHeight="1" x14ac:dyDescent="0.25">
      <c r="B861" s="32"/>
      <c r="C861" s="38"/>
      <c r="D861" s="37" t="s">
        <v>1449</v>
      </c>
      <c r="E861" s="37" t="s">
        <v>1450</v>
      </c>
      <c r="F861" s="37" t="s">
        <v>1445</v>
      </c>
      <c r="G861" s="37" t="s">
        <v>1446</v>
      </c>
      <c r="H861" s="29"/>
    </row>
    <row r="862" spans="1:8" ht="15.75" customHeight="1" x14ac:dyDescent="0.25">
      <c r="B862" s="32"/>
      <c r="C862" s="38"/>
      <c r="D862" s="37" t="s">
        <v>1451</v>
      </c>
      <c r="E862" s="37" t="s">
        <v>1452</v>
      </c>
      <c r="F862" s="37" t="s">
        <v>1445</v>
      </c>
      <c r="G862" s="37" t="s">
        <v>1446</v>
      </c>
      <c r="H862" s="29"/>
    </row>
    <row r="863" spans="1:8" ht="15.75" customHeight="1" x14ac:dyDescent="0.25">
      <c r="B863" s="32">
        <v>4400010525</v>
      </c>
      <c r="C863" s="33" t="s">
        <v>1431</v>
      </c>
      <c r="D863" s="33"/>
      <c r="E863" s="34"/>
      <c r="F863" s="35"/>
      <c r="G863" s="34"/>
      <c r="H863" s="29"/>
    </row>
    <row r="864" spans="1:8" ht="15.75" customHeight="1" x14ac:dyDescent="0.25">
      <c r="B864" s="32"/>
      <c r="C864" s="37" t="s">
        <v>155</v>
      </c>
      <c r="D864" s="37" t="s">
        <v>347</v>
      </c>
      <c r="E864" s="37" t="s">
        <v>348</v>
      </c>
      <c r="F864" s="41">
        <v>7139346466</v>
      </c>
      <c r="G864" s="41">
        <v>7139346272</v>
      </c>
      <c r="H864" s="29"/>
    </row>
    <row r="865" spans="2:8" ht="15.75" customHeight="1" x14ac:dyDescent="0.25">
      <c r="B865" s="32"/>
      <c r="C865" s="33"/>
      <c r="D865" s="37" t="s">
        <v>349</v>
      </c>
      <c r="E865" s="37" t="s">
        <v>350</v>
      </c>
      <c r="F865" s="41">
        <v>2252743685</v>
      </c>
      <c r="G865" s="41">
        <v>2252743669</v>
      </c>
      <c r="H865" s="29"/>
    </row>
    <row r="866" spans="2:8" ht="15.75" customHeight="1" x14ac:dyDescent="0.25">
      <c r="B866" s="32"/>
      <c r="C866" s="33"/>
      <c r="D866" s="37" t="s">
        <v>351</v>
      </c>
      <c r="E866" s="37" t="s">
        <v>352</v>
      </c>
      <c r="F866" s="41" t="s">
        <v>353</v>
      </c>
      <c r="G866" s="41" t="s">
        <v>354</v>
      </c>
      <c r="H866" s="29"/>
    </row>
    <row r="867" spans="2:8" ht="15.75" customHeight="1" x14ac:dyDescent="0.25">
      <c r="B867" s="32"/>
      <c r="C867" s="33"/>
      <c r="D867" s="37" t="s">
        <v>355</v>
      </c>
      <c r="E867" s="37" t="s">
        <v>356</v>
      </c>
      <c r="F867" s="41">
        <v>4028986200</v>
      </c>
      <c r="G867" s="41">
        <v>4028986204</v>
      </c>
      <c r="H867" s="29"/>
    </row>
    <row r="868" spans="2:8" ht="15.75" customHeight="1" x14ac:dyDescent="0.25">
      <c r="B868" s="32"/>
      <c r="C868" s="37" t="s">
        <v>1453</v>
      </c>
      <c r="D868" s="37" t="s">
        <v>1454</v>
      </c>
      <c r="E868" s="37" t="s">
        <v>1455</v>
      </c>
      <c r="F868" s="41" t="s">
        <v>1456</v>
      </c>
      <c r="G868" s="41" t="s">
        <v>1457</v>
      </c>
      <c r="H868" s="29"/>
    </row>
    <row r="869" spans="2:8" ht="15.75" customHeight="1" x14ac:dyDescent="0.25">
      <c r="B869" s="32"/>
      <c r="C869" s="37" t="s">
        <v>1458</v>
      </c>
      <c r="D869" s="37" t="s">
        <v>1459</v>
      </c>
      <c r="E869" s="37" t="s">
        <v>1460</v>
      </c>
      <c r="F869" s="41" t="s">
        <v>1461</v>
      </c>
      <c r="G869" s="41" t="s">
        <v>1462</v>
      </c>
      <c r="H869" s="29"/>
    </row>
    <row r="870" spans="2:8" ht="15.75" customHeight="1" x14ac:dyDescent="0.25">
      <c r="B870" s="32"/>
      <c r="C870" s="37" t="s">
        <v>1463</v>
      </c>
      <c r="D870" s="37" t="s">
        <v>1464</v>
      </c>
      <c r="E870" s="37" t="s">
        <v>1465</v>
      </c>
      <c r="F870" s="41" t="s">
        <v>1466</v>
      </c>
      <c r="G870" s="41" t="s">
        <v>1467</v>
      </c>
      <c r="H870" s="29"/>
    </row>
    <row r="871" spans="2:8" ht="15.75" customHeight="1" x14ac:dyDescent="0.25">
      <c r="B871" s="32"/>
      <c r="C871" s="37" t="s">
        <v>1468</v>
      </c>
      <c r="D871" s="37" t="s">
        <v>1469</v>
      </c>
      <c r="E871" s="37" t="s">
        <v>1470</v>
      </c>
      <c r="F871" s="41" t="s">
        <v>1471</v>
      </c>
      <c r="G871" s="41" t="s">
        <v>1472</v>
      </c>
      <c r="H871" s="29"/>
    </row>
    <row r="872" spans="2:8" ht="15.75" customHeight="1" x14ac:dyDescent="0.25">
      <c r="B872" s="32"/>
      <c r="C872" s="37" t="s">
        <v>1473</v>
      </c>
      <c r="D872" s="37" t="s">
        <v>1474</v>
      </c>
      <c r="E872" s="37" t="s">
        <v>1475</v>
      </c>
      <c r="F872" s="41" t="s">
        <v>1476</v>
      </c>
      <c r="G872" s="41" t="s">
        <v>1477</v>
      </c>
      <c r="H872" s="29"/>
    </row>
    <row r="873" spans="2:8" ht="15.75" customHeight="1" x14ac:dyDescent="0.25">
      <c r="B873" s="32"/>
      <c r="C873" s="37" t="s">
        <v>1478</v>
      </c>
      <c r="D873" s="37" t="s">
        <v>1479</v>
      </c>
      <c r="E873" s="37" t="s">
        <v>1480</v>
      </c>
      <c r="F873" s="41" t="s">
        <v>1481</v>
      </c>
      <c r="G873" s="41" t="s">
        <v>1482</v>
      </c>
      <c r="H873" s="29"/>
    </row>
    <row r="874" spans="2:8" ht="15.75" customHeight="1" x14ac:dyDescent="0.25">
      <c r="B874" s="32"/>
      <c r="C874" s="33"/>
      <c r="D874" s="37" t="s">
        <v>1483</v>
      </c>
      <c r="E874" s="37" t="s">
        <v>1484</v>
      </c>
      <c r="F874" s="41" t="s">
        <v>1481</v>
      </c>
      <c r="G874" s="41" t="s">
        <v>1482</v>
      </c>
      <c r="H874" s="29"/>
    </row>
    <row r="875" spans="2:8" ht="15.75" customHeight="1" x14ac:dyDescent="0.25">
      <c r="B875" s="32"/>
      <c r="C875" s="33"/>
      <c r="D875" s="37" t="s">
        <v>1485</v>
      </c>
      <c r="E875" s="37" t="s">
        <v>1486</v>
      </c>
      <c r="F875" s="41" t="s">
        <v>1481</v>
      </c>
      <c r="G875" s="41" t="s">
        <v>1482</v>
      </c>
      <c r="H875" s="29"/>
    </row>
    <row r="876" spans="2:8" ht="15.75" customHeight="1" x14ac:dyDescent="0.25">
      <c r="B876" s="32"/>
      <c r="C876" s="33"/>
      <c r="D876" s="37" t="s">
        <v>1487</v>
      </c>
      <c r="E876" s="37" t="s">
        <v>1488</v>
      </c>
      <c r="F876" s="41" t="s">
        <v>1481</v>
      </c>
      <c r="G876" s="41" t="s">
        <v>1482</v>
      </c>
      <c r="H876" s="29"/>
    </row>
    <row r="877" spans="2:8" ht="15.75" customHeight="1" x14ac:dyDescent="0.25">
      <c r="B877" s="32"/>
      <c r="C877" s="33"/>
      <c r="D877" s="37" t="s">
        <v>1489</v>
      </c>
      <c r="E877" s="37" t="s">
        <v>1490</v>
      </c>
      <c r="F877" s="41" t="s">
        <v>1481</v>
      </c>
      <c r="G877" s="41" t="s">
        <v>1482</v>
      </c>
      <c r="H877" s="29"/>
    </row>
    <row r="878" spans="2:8" ht="15.75" customHeight="1" x14ac:dyDescent="0.25">
      <c r="B878" s="32"/>
      <c r="C878" s="33" t="s">
        <v>1500</v>
      </c>
      <c r="D878" s="37" t="s">
        <v>1509</v>
      </c>
      <c r="E878" s="37" t="s">
        <v>1510</v>
      </c>
      <c r="F878" s="41" t="s">
        <v>1511</v>
      </c>
      <c r="G878" s="41" t="s">
        <v>1512</v>
      </c>
      <c r="H878" s="29"/>
    </row>
    <row r="879" spans="2:8" ht="15.75" customHeight="1" x14ac:dyDescent="0.25">
      <c r="B879" s="32"/>
      <c r="C879" s="33"/>
      <c r="D879" s="37"/>
      <c r="E879" s="37"/>
      <c r="F879" s="37"/>
      <c r="G879" s="37"/>
      <c r="H879" s="29"/>
    </row>
    <row r="880" spans="2:8" ht="15.75" customHeight="1" x14ac:dyDescent="0.25">
      <c r="B880" s="32"/>
      <c r="C880" s="33" t="s">
        <v>1508</v>
      </c>
      <c r="D880" s="37" t="s">
        <v>1513</v>
      </c>
      <c r="E880" s="37" t="s">
        <v>1514</v>
      </c>
      <c r="F880" s="37" t="s">
        <v>1515</v>
      </c>
      <c r="G880" s="37" t="s">
        <v>1516</v>
      </c>
      <c r="H880" s="29"/>
    </row>
    <row r="881" spans="2:8" ht="15.75" customHeight="1" x14ac:dyDescent="0.25">
      <c r="B881" s="32"/>
      <c r="C881" s="33"/>
      <c r="D881" s="37" t="s">
        <v>1517</v>
      </c>
      <c r="E881" s="37" t="s">
        <v>1518</v>
      </c>
      <c r="F881" s="37" t="s">
        <v>1515</v>
      </c>
      <c r="G881" s="37" t="s">
        <v>1516</v>
      </c>
      <c r="H881" s="29"/>
    </row>
    <row r="882" spans="2:8" ht="15.75" customHeight="1" x14ac:dyDescent="0.25">
      <c r="B882" s="32"/>
      <c r="C882" s="33" t="s">
        <v>1501</v>
      </c>
      <c r="D882" s="37" t="s">
        <v>385</v>
      </c>
      <c r="E882" s="37" t="s">
        <v>386</v>
      </c>
      <c r="F882" s="37" t="s">
        <v>387</v>
      </c>
      <c r="G882" s="37"/>
      <c r="H882" s="29"/>
    </row>
    <row r="883" spans="2:8" ht="15.75" customHeight="1" x14ac:dyDescent="0.25">
      <c r="B883" s="32"/>
      <c r="C883" s="33"/>
      <c r="D883" s="37" t="s">
        <v>388</v>
      </c>
      <c r="E883" s="37" t="s">
        <v>389</v>
      </c>
      <c r="F883" s="37" t="s">
        <v>387</v>
      </c>
      <c r="G883" s="37"/>
      <c r="H883" s="29"/>
    </row>
    <row r="884" spans="2:8" ht="15.75" customHeight="1" x14ac:dyDescent="0.25">
      <c r="B884" s="32"/>
      <c r="C884" s="33"/>
      <c r="D884" s="37" t="s">
        <v>390</v>
      </c>
      <c r="E884" s="37" t="s">
        <v>391</v>
      </c>
      <c r="F884" s="37" t="s">
        <v>387</v>
      </c>
      <c r="G884" s="37"/>
      <c r="H884" s="29"/>
    </row>
    <row r="885" spans="2:8" ht="15.75" customHeight="1" x14ac:dyDescent="0.25">
      <c r="B885" s="32"/>
      <c r="C885" s="33"/>
      <c r="D885" s="37" t="s">
        <v>392</v>
      </c>
      <c r="E885" s="37" t="s">
        <v>393</v>
      </c>
      <c r="F885" s="37" t="s">
        <v>387</v>
      </c>
      <c r="G885" s="37"/>
      <c r="H885" s="29"/>
    </row>
    <row r="886" spans="2:8" ht="15.75" customHeight="1" x14ac:dyDescent="0.25">
      <c r="B886" s="32"/>
      <c r="C886" s="33" t="s">
        <v>1507</v>
      </c>
      <c r="D886" s="37" t="s">
        <v>410</v>
      </c>
      <c r="E886" s="37" t="s">
        <v>411</v>
      </c>
      <c r="F886" s="37" t="s">
        <v>412</v>
      </c>
      <c r="G886" s="41">
        <v>5045611155</v>
      </c>
      <c r="H886" s="29"/>
    </row>
    <row r="887" spans="2:8" ht="15.75" customHeight="1" x14ac:dyDescent="0.25">
      <c r="B887" s="32"/>
      <c r="C887" s="33"/>
      <c r="D887" s="37" t="s">
        <v>414</v>
      </c>
      <c r="E887" s="37" t="s">
        <v>415</v>
      </c>
      <c r="F887" s="41">
        <v>5045618400</v>
      </c>
      <c r="G887" s="41">
        <v>5045611155</v>
      </c>
      <c r="H887" s="29"/>
    </row>
    <row r="888" spans="2:8" ht="15.75" customHeight="1" x14ac:dyDescent="0.25">
      <c r="B888" s="32"/>
      <c r="C888" s="33"/>
      <c r="D888" s="37" t="s">
        <v>417</v>
      </c>
      <c r="E888" s="37" t="s">
        <v>418</v>
      </c>
      <c r="F888" s="41">
        <v>5045618400</v>
      </c>
      <c r="G888" s="41">
        <v>5045611155</v>
      </c>
      <c r="H888" s="29"/>
    </row>
    <row r="889" spans="2:8" ht="15.75" customHeight="1" x14ac:dyDescent="0.25">
      <c r="B889" s="32"/>
      <c r="C889" s="33"/>
      <c r="D889" s="37" t="s">
        <v>420</v>
      </c>
      <c r="E889" s="37" t="s">
        <v>421</v>
      </c>
      <c r="F889" s="41">
        <v>5045618400</v>
      </c>
      <c r="G889" s="41">
        <v>5045611155</v>
      </c>
      <c r="H889" s="29"/>
    </row>
    <row r="890" spans="2:8" ht="15.75" customHeight="1" x14ac:dyDescent="0.25">
      <c r="B890" s="32"/>
      <c r="C890" s="33"/>
      <c r="D890" s="37" t="s">
        <v>422</v>
      </c>
      <c r="E890" s="37" t="s">
        <v>423</v>
      </c>
      <c r="F890" s="41">
        <v>5045618400</v>
      </c>
      <c r="G890" s="41">
        <v>5045611155</v>
      </c>
      <c r="H890" s="29"/>
    </row>
    <row r="891" spans="2:8" ht="15.75" customHeight="1" x14ac:dyDescent="0.25">
      <c r="B891" s="32"/>
      <c r="C891" s="33"/>
      <c r="D891" s="37" t="s">
        <v>424</v>
      </c>
      <c r="E891" s="37" t="s">
        <v>425</v>
      </c>
      <c r="F891" s="37" t="s">
        <v>426</v>
      </c>
      <c r="G891" s="37"/>
      <c r="H891" s="29"/>
    </row>
    <row r="892" spans="2:8" ht="15.75" customHeight="1" x14ac:dyDescent="0.25">
      <c r="B892" s="32"/>
      <c r="C892" s="33" t="s">
        <v>1506</v>
      </c>
      <c r="D892" s="37" t="s">
        <v>1443</v>
      </c>
      <c r="E892" s="37" t="s">
        <v>1444</v>
      </c>
      <c r="F892" s="37" t="s">
        <v>1445</v>
      </c>
      <c r="G892" s="37" t="s">
        <v>1446</v>
      </c>
      <c r="H892" s="29"/>
    </row>
    <row r="893" spans="2:8" ht="15.75" customHeight="1" x14ac:dyDescent="0.25">
      <c r="B893" s="32"/>
      <c r="C893" s="33"/>
      <c r="D893" s="37" t="s">
        <v>1447</v>
      </c>
      <c r="E893" s="37" t="s">
        <v>1448</v>
      </c>
      <c r="F893" s="37" t="s">
        <v>1445</v>
      </c>
      <c r="G893" s="37" t="s">
        <v>1446</v>
      </c>
      <c r="H893" s="29"/>
    </row>
    <row r="894" spans="2:8" ht="15.75" customHeight="1" x14ac:dyDescent="0.25">
      <c r="B894" s="32"/>
      <c r="C894" s="33"/>
      <c r="D894" s="37" t="s">
        <v>1449</v>
      </c>
      <c r="E894" s="37" t="s">
        <v>1450</v>
      </c>
      <c r="F894" s="37" t="s">
        <v>1445</v>
      </c>
      <c r="G894" s="37" t="s">
        <v>1446</v>
      </c>
      <c r="H894" s="29"/>
    </row>
    <row r="895" spans="2:8" ht="15.75" customHeight="1" x14ac:dyDescent="0.25">
      <c r="B895" s="32"/>
      <c r="C895" s="33"/>
      <c r="D895" s="37" t="s">
        <v>1451</v>
      </c>
      <c r="E895" s="37" t="s">
        <v>1452</v>
      </c>
      <c r="F895" s="37" t="s">
        <v>1445</v>
      </c>
      <c r="G895" s="37" t="s">
        <v>1446</v>
      </c>
      <c r="H895" s="29"/>
    </row>
    <row r="896" spans="2:8" ht="15.75" customHeight="1" x14ac:dyDescent="0.25">
      <c r="B896" s="32"/>
      <c r="C896" s="33" t="s">
        <v>1502</v>
      </c>
      <c r="D896" s="37" t="s">
        <v>1503</v>
      </c>
      <c r="E896" s="37" t="s">
        <v>1504</v>
      </c>
      <c r="F896" s="37" t="s">
        <v>1505</v>
      </c>
      <c r="G896" s="37"/>
      <c r="H896" s="29"/>
    </row>
    <row r="897" spans="2:8" ht="15.75" customHeight="1" x14ac:dyDescent="0.25">
      <c r="B897" s="32">
        <v>4400010668</v>
      </c>
      <c r="C897" s="33" t="s">
        <v>1432</v>
      </c>
      <c r="D897" s="37" t="s">
        <v>1525</v>
      </c>
      <c r="E897" s="37" t="s">
        <v>1526</v>
      </c>
      <c r="F897" s="37" t="s">
        <v>1527</v>
      </c>
      <c r="G897" s="34"/>
      <c r="H897" s="29"/>
    </row>
    <row r="898" spans="2:8" ht="15.75" customHeight="1" x14ac:dyDescent="0.25">
      <c r="B898" s="32">
        <v>4400011271</v>
      </c>
      <c r="C898" s="33" t="s">
        <v>1433</v>
      </c>
      <c r="D898" s="37" t="s">
        <v>1528</v>
      </c>
      <c r="E898" s="37" t="s">
        <v>1529</v>
      </c>
      <c r="F898" s="37" t="s">
        <v>1530</v>
      </c>
      <c r="G898" s="37" t="s">
        <v>1531</v>
      </c>
      <c r="H898" s="29"/>
    </row>
    <row r="899" spans="2:8" ht="15.75" customHeight="1" x14ac:dyDescent="0.25">
      <c r="B899" s="32">
        <v>4400013129</v>
      </c>
      <c r="C899" s="33" t="s">
        <v>1434</v>
      </c>
      <c r="D899" s="37" t="s">
        <v>1532</v>
      </c>
      <c r="E899" s="37" t="s">
        <v>1533</v>
      </c>
      <c r="F899" s="37">
        <v>6786905613</v>
      </c>
      <c r="G899" s="37">
        <v>6786905572</v>
      </c>
      <c r="H899" s="29"/>
    </row>
    <row r="900" spans="2:8" ht="15.75" customHeight="1" x14ac:dyDescent="0.25">
      <c r="B900" s="32">
        <v>4400013419</v>
      </c>
      <c r="C900" s="33" t="s">
        <v>1435</v>
      </c>
      <c r="D900" s="33"/>
      <c r="E900" s="34"/>
      <c r="F900" s="35"/>
      <c r="G900" s="34"/>
      <c r="H900" s="29"/>
    </row>
    <row r="901" spans="2:8" ht="15.75" customHeight="1" x14ac:dyDescent="0.25">
      <c r="B901" s="32"/>
      <c r="C901" s="33" t="s">
        <v>1501</v>
      </c>
      <c r="D901" s="37" t="s">
        <v>385</v>
      </c>
      <c r="E901" s="37" t="s">
        <v>386</v>
      </c>
      <c r="F901" s="37" t="s">
        <v>387</v>
      </c>
      <c r="G901" s="37"/>
      <c r="H901" s="29"/>
    </row>
    <row r="902" spans="2:8" ht="15.75" customHeight="1" x14ac:dyDescent="0.25">
      <c r="B902" s="32"/>
      <c r="C902" s="33"/>
      <c r="D902" s="37" t="s">
        <v>388</v>
      </c>
      <c r="E902" s="37" t="s">
        <v>389</v>
      </c>
      <c r="F902" s="37" t="s">
        <v>387</v>
      </c>
      <c r="G902" s="37"/>
      <c r="H902" s="29"/>
    </row>
    <row r="903" spans="2:8" ht="15.75" customHeight="1" x14ac:dyDescent="0.25">
      <c r="B903" s="32"/>
      <c r="C903" s="33"/>
      <c r="D903" s="37" t="s">
        <v>390</v>
      </c>
      <c r="E903" s="37" t="s">
        <v>391</v>
      </c>
      <c r="F903" s="37" t="s">
        <v>387</v>
      </c>
      <c r="G903" s="37"/>
      <c r="H903" s="29"/>
    </row>
    <row r="904" spans="2:8" ht="15.75" customHeight="1" x14ac:dyDescent="0.25">
      <c r="B904" s="32"/>
      <c r="C904" s="33"/>
      <c r="D904" s="37" t="s">
        <v>392</v>
      </c>
      <c r="E904" s="37" t="s">
        <v>393</v>
      </c>
      <c r="F904" s="37" t="s">
        <v>387</v>
      </c>
      <c r="G904" s="37"/>
      <c r="H904" s="29"/>
    </row>
    <row r="905" spans="2:8" ht="15.75" customHeight="1" x14ac:dyDescent="0.25">
      <c r="B905" s="32">
        <v>4400013450</v>
      </c>
      <c r="C905" s="33" t="s">
        <v>1436</v>
      </c>
      <c r="D905" s="37"/>
      <c r="E905" s="34"/>
      <c r="F905" s="35"/>
      <c r="G905" s="34"/>
      <c r="H905" s="29"/>
    </row>
    <row r="906" spans="2:8" ht="15.75" customHeight="1" x14ac:dyDescent="0.25">
      <c r="B906" s="32"/>
      <c r="C906" s="33" t="s">
        <v>1519</v>
      </c>
      <c r="D906" s="37" t="s">
        <v>1520</v>
      </c>
      <c r="E906" s="37" t="s">
        <v>1521</v>
      </c>
      <c r="F906" s="41">
        <v>5045229558</v>
      </c>
      <c r="G906" s="34"/>
      <c r="H906" s="29"/>
    </row>
    <row r="907" spans="2:8" ht="15.75" customHeight="1" x14ac:dyDescent="0.25">
      <c r="B907" s="32"/>
      <c r="C907" s="33"/>
      <c r="D907" s="37" t="s">
        <v>1522</v>
      </c>
      <c r="E907" s="37" t="s">
        <v>1523</v>
      </c>
      <c r="F907" s="41">
        <v>5045850806</v>
      </c>
      <c r="G907" s="34"/>
      <c r="H907" s="29"/>
    </row>
    <row r="908" spans="2:8" x14ac:dyDescent="0.25">
      <c r="B908" s="32"/>
      <c r="C908" s="37" t="s">
        <v>1478</v>
      </c>
      <c r="D908" s="37" t="s">
        <v>1479</v>
      </c>
      <c r="E908" s="37" t="s">
        <v>1480</v>
      </c>
      <c r="F908" s="41" t="s">
        <v>1481</v>
      </c>
      <c r="G908" s="41" t="s">
        <v>1482</v>
      </c>
      <c r="H908" s="29"/>
    </row>
    <row r="909" spans="2:8" x14ac:dyDescent="0.25">
      <c r="B909" s="32"/>
      <c r="C909" s="37"/>
      <c r="D909" s="37" t="s">
        <v>1483</v>
      </c>
      <c r="E909" s="37" t="s">
        <v>1484</v>
      </c>
      <c r="F909" s="41" t="s">
        <v>1481</v>
      </c>
      <c r="G909" s="41" t="s">
        <v>1482</v>
      </c>
      <c r="H909" s="29"/>
    </row>
    <row r="910" spans="2:8" x14ac:dyDescent="0.25">
      <c r="B910" s="32"/>
      <c r="C910" s="37"/>
      <c r="D910" s="37" t="s">
        <v>1485</v>
      </c>
      <c r="E910" s="37" t="s">
        <v>1486</v>
      </c>
      <c r="F910" s="41" t="s">
        <v>1481</v>
      </c>
      <c r="G910" s="41" t="s">
        <v>1482</v>
      </c>
      <c r="H910" s="29"/>
    </row>
    <row r="911" spans="2:8" x14ac:dyDescent="0.25">
      <c r="B911" s="32"/>
      <c r="C911" s="37"/>
      <c r="D911" s="37" t="s">
        <v>1487</v>
      </c>
      <c r="E911" s="37" t="s">
        <v>1488</v>
      </c>
      <c r="F911" s="41" t="s">
        <v>1481</v>
      </c>
      <c r="G911" s="41" t="s">
        <v>1482</v>
      </c>
      <c r="H911" s="29"/>
    </row>
    <row r="912" spans="2:8" x14ac:dyDescent="0.25">
      <c r="B912" s="32"/>
      <c r="C912" s="37"/>
      <c r="D912" s="37" t="s">
        <v>1489</v>
      </c>
      <c r="E912" s="37" t="s">
        <v>1490</v>
      </c>
      <c r="F912" s="41" t="s">
        <v>1481</v>
      </c>
      <c r="G912" s="41" t="s">
        <v>1482</v>
      </c>
      <c r="H912" s="29"/>
    </row>
    <row r="913" spans="2:8" ht="15.75" customHeight="1" x14ac:dyDescent="0.25">
      <c r="B913" s="32">
        <v>4400013451</v>
      </c>
      <c r="C913" s="33" t="s">
        <v>1437</v>
      </c>
      <c r="D913" s="37" t="s">
        <v>395</v>
      </c>
      <c r="E913" s="37" t="s">
        <v>396</v>
      </c>
      <c r="F913" s="41" t="s">
        <v>397</v>
      </c>
      <c r="G913" s="34"/>
      <c r="H913" s="29"/>
    </row>
    <row r="914" spans="2:8" ht="15.75" customHeight="1" x14ac:dyDescent="0.25">
      <c r="B914" s="32">
        <v>4400013588</v>
      </c>
      <c r="C914" s="33" t="s">
        <v>1438</v>
      </c>
      <c r="D914" s="33"/>
      <c r="E914" s="34"/>
      <c r="F914" s="36"/>
      <c r="G914" s="34"/>
      <c r="H914" s="29"/>
    </row>
    <row r="915" spans="2:8" ht="15.75" customHeight="1" x14ac:dyDescent="0.25">
      <c r="B915" s="32"/>
      <c r="C915" s="37" t="s">
        <v>1524</v>
      </c>
      <c r="D915" s="33"/>
      <c r="E915" s="34"/>
      <c r="F915" s="36"/>
      <c r="G915" s="34"/>
      <c r="H915" s="29"/>
    </row>
    <row r="916" spans="2:8" ht="15.75" customHeight="1" x14ac:dyDescent="0.25">
      <c r="B916" s="32"/>
      <c r="C916" s="37" t="s">
        <v>1458</v>
      </c>
      <c r="D916" s="37" t="s">
        <v>1459</v>
      </c>
      <c r="E916" s="37" t="s">
        <v>1460</v>
      </c>
      <c r="F916" s="41" t="s">
        <v>1461</v>
      </c>
      <c r="G916" s="37" t="s">
        <v>1462</v>
      </c>
      <c r="H916" s="29"/>
    </row>
    <row r="917" spans="2:8" ht="15.75" customHeight="1" x14ac:dyDescent="0.25">
      <c r="B917" s="32"/>
      <c r="C917" s="37" t="s">
        <v>1463</v>
      </c>
      <c r="D917" s="37" t="s">
        <v>1464</v>
      </c>
      <c r="E917" s="37" t="s">
        <v>1465</v>
      </c>
      <c r="F917" s="41" t="s">
        <v>1466</v>
      </c>
      <c r="G917" s="37" t="s">
        <v>1467</v>
      </c>
      <c r="H917" s="29"/>
    </row>
    <row r="918" spans="2:8" ht="15.75" customHeight="1" x14ac:dyDescent="0.25">
      <c r="B918" s="32"/>
      <c r="C918" s="37" t="s">
        <v>889</v>
      </c>
      <c r="D918" s="33"/>
      <c r="E918" s="34"/>
      <c r="F918" s="36"/>
      <c r="G918" s="34"/>
      <c r="H918" s="29"/>
    </row>
    <row r="919" spans="2:8" ht="15.75" customHeight="1" x14ac:dyDescent="0.25">
      <c r="B919" s="32">
        <v>4400016460</v>
      </c>
      <c r="C919" s="33" t="s">
        <v>1439</v>
      </c>
      <c r="D919" s="37" t="s">
        <v>1242</v>
      </c>
      <c r="E919" s="37" t="s">
        <v>1243</v>
      </c>
      <c r="F919" s="41">
        <v>5044542749</v>
      </c>
      <c r="G919" s="34"/>
      <c r="H919" s="29"/>
    </row>
    <row r="920" spans="2:8" ht="15.75" customHeight="1" x14ac:dyDescent="0.25">
      <c r="B920" s="32">
        <v>4400016484</v>
      </c>
      <c r="C920" s="33" t="s">
        <v>1440</v>
      </c>
      <c r="D920" s="33"/>
      <c r="E920" s="34"/>
      <c r="F920" s="36"/>
      <c r="G920" s="34"/>
      <c r="H920" s="29"/>
    </row>
    <row r="921" spans="2:8" ht="15.75" customHeight="1" x14ac:dyDescent="0.25">
      <c r="B921" s="32"/>
      <c r="C921" s="37" t="s">
        <v>409</v>
      </c>
      <c r="D921" s="37" t="s">
        <v>410</v>
      </c>
      <c r="E921" s="37" t="s">
        <v>411</v>
      </c>
      <c r="F921" s="41" t="s">
        <v>412</v>
      </c>
      <c r="G921" s="41">
        <v>5045611155</v>
      </c>
      <c r="H921" s="29"/>
    </row>
    <row r="922" spans="2:8" ht="15.75" customHeight="1" x14ac:dyDescent="0.25">
      <c r="B922" s="32"/>
      <c r="C922" s="33"/>
      <c r="D922" s="37" t="s">
        <v>414</v>
      </c>
      <c r="E922" s="37" t="s">
        <v>415</v>
      </c>
      <c r="F922" s="41">
        <v>5045618400</v>
      </c>
      <c r="G922" s="41">
        <v>5045611155</v>
      </c>
      <c r="H922" s="29"/>
    </row>
    <row r="923" spans="2:8" ht="15.75" customHeight="1" x14ac:dyDescent="0.25">
      <c r="B923" s="32"/>
      <c r="C923" s="33"/>
      <c r="D923" s="37" t="s">
        <v>417</v>
      </c>
      <c r="E923" s="37" t="s">
        <v>418</v>
      </c>
      <c r="F923" s="41">
        <v>5045618400</v>
      </c>
      <c r="G923" s="41">
        <v>5045611155</v>
      </c>
      <c r="H923" s="29"/>
    </row>
    <row r="924" spans="2:8" ht="15.75" customHeight="1" x14ac:dyDescent="0.25">
      <c r="B924" s="32"/>
      <c r="C924" s="33"/>
      <c r="D924" s="37" t="s">
        <v>420</v>
      </c>
      <c r="E924" s="37" t="s">
        <v>421</v>
      </c>
      <c r="F924" s="41">
        <v>5045618400</v>
      </c>
      <c r="G924" s="41">
        <v>5045611155</v>
      </c>
      <c r="H924" s="29"/>
    </row>
    <row r="925" spans="2:8" ht="15.75" customHeight="1" x14ac:dyDescent="0.25">
      <c r="B925" s="32"/>
      <c r="C925" s="33"/>
      <c r="D925" s="37" t="s">
        <v>422</v>
      </c>
      <c r="E925" s="37" t="s">
        <v>423</v>
      </c>
      <c r="F925" s="41">
        <v>5045618400</v>
      </c>
      <c r="G925" s="41">
        <v>5045611155</v>
      </c>
      <c r="H925" s="29"/>
    </row>
    <row r="926" spans="2:8" ht="15.75" customHeight="1" x14ac:dyDescent="0.25">
      <c r="B926" s="32"/>
      <c r="C926" s="33"/>
      <c r="D926" s="37" t="s">
        <v>424</v>
      </c>
      <c r="E926" s="37" t="s">
        <v>425</v>
      </c>
      <c r="F926" s="37" t="s">
        <v>426</v>
      </c>
      <c r="G926" s="37"/>
      <c r="H926" s="29"/>
    </row>
    <row r="927" spans="2:8" ht="15.75" customHeight="1" x14ac:dyDescent="0.25">
      <c r="B927" s="32"/>
      <c r="C927" s="37" t="s">
        <v>427</v>
      </c>
      <c r="D927" s="37" t="s">
        <v>428</v>
      </c>
      <c r="E927" s="37" t="s">
        <v>429</v>
      </c>
      <c r="F927" s="37" t="s">
        <v>430</v>
      </c>
      <c r="G927" s="37" t="s">
        <v>431</v>
      </c>
      <c r="H927" s="29"/>
    </row>
    <row r="928" spans="2:8" ht="15.75" customHeight="1" x14ac:dyDescent="0.25">
      <c r="B928" s="32"/>
      <c r="C928" s="37" t="s">
        <v>432</v>
      </c>
      <c r="D928" s="37" t="s">
        <v>433</v>
      </c>
      <c r="E928" s="37" t="s">
        <v>434</v>
      </c>
      <c r="F928" s="37" t="s">
        <v>435</v>
      </c>
      <c r="G928" s="37" t="s">
        <v>436</v>
      </c>
      <c r="H928" s="29"/>
    </row>
    <row r="929" spans="1:7" ht="15.75" customHeight="1" x14ac:dyDescent="0.25">
      <c r="A929" s="39" t="s">
        <v>1491</v>
      </c>
      <c r="B929" s="7">
        <v>4400008375</v>
      </c>
      <c r="C929" t="s">
        <v>1492</v>
      </c>
      <c r="D929" t="s">
        <v>364</v>
      </c>
      <c r="E929" s="40" t="s">
        <v>365</v>
      </c>
      <c r="F929" s="40" t="s">
        <v>366</v>
      </c>
      <c r="G929" t="s">
        <v>367</v>
      </c>
    </row>
    <row r="930" spans="1:7" ht="15.75" customHeight="1" x14ac:dyDescent="0.25">
      <c r="A930" s="39" t="s">
        <v>1493</v>
      </c>
      <c r="B930" s="7">
        <v>4400008674</v>
      </c>
      <c r="C930" t="s">
        <v>62</v>
      </c>
      <c r="D930" t="s">
        <v>374</v>
      </c>
      <c r="E930" t="s">
        <v>375</v>
      </c>
      <c r="F930" s="40" t="s">
        <v>65</v>
      </c>
      <c r="G930" t="s">
        <v>66</v>
      </c>
    </row>
    <row r="931" spans="1:7" ht="15.75" customHeight="1" x14ac:dyDescent="0.25">
      <c r="A931" s="39" t="s">
        <v>1494</v>
      </c>
      <c r="B931" s="7">
        <v>4400015492</v>
      </c>
      <c r="C931" t="s">
        <v>524</v>
      </c>
      <c r="D931" s="40" t="s">
        <v>1495</v>
      </c>
      <c r="E931" s="40" t="s">
        <v>526</v>
      </c>
      <c r="F931" s="40" t="s">
        <v>1496</v>
      </c>
      <c r="G931" t="s">
        <v>528</v>
      </c>
    </row>
    <row r="932" spans="1:7" ht="15.75" customHeight="1" x14ac:dyDescent="0.25">
      <c r="D932" s="40" t="s">
        <v>1497</v>
      </c>
      <c r="E932" t="s">
        <v>530</v>
      </c>
      <c r="F932" t="s">
        <v>1496</v>
      </c>
      <c r="G932" t="s">
        <v>528</v>
      </c>
    </row>
    <row r="933" spans="1:7" ht="15.75" customHeight="1" x14ac:dyDescent="0.25">
      <c r="D933" t="s">
        <v>531</v>
      </c>
      <c r="E933" t="s">
        <v>1498</v>
      </c>
      <c r="F933" t="s">
        <v>1496</v>
      </c>
      <c r="G933" t="s">
        <v>528</v>
      </c>
    </row>
    <row r="934" spans="1:7" ht="15.75" customHeight="1" x14ac:dyDescent="0.25">
      <c r="D934" t="s">
        <v>1497</v>
      </c>
      <c r="E934" t="s">
        <v>1499</v>
      </c>
      <c r="F934" t="s">
        <v>1496</v>
      </c>
      <c r="G934" t="s">
        <v>528</v>
      </c>
    </row>
    <row r="935" spans="1:7" ht="15.75" customHeight="1" x14ac:dyDescent="0.25"/>
    <row r="936" spans="1:7" ht="15.75" customHeight="1" x14ac:dyDescent="0.25"/>
    <row r="937" spans="1:7" ht="15.75" customHeight="1" x14ac:dyDescent="0.25"/>
    <row r="938" spans="1:7" ht="15.75" customHeight="1" x14ac:dyDescent="0.25"/>
    <row r="939" spans="1:7" ht="15.75" customHeight="1" x14ac:dyDescent="0.25"/>
    <row r="940" spans="1:7" ht="15.75" customHeight="1" x14ac:dyDescent="0.25"/>
    <row r="941" spans="1:7" ht="15.75" customHeight="1" x14ac:dyDescent="0.25"/>
    <row r="942" spans="1:7" ht="15.75" customHeight="1" x14ac:dyDescent="0.25"/>
    <row r="943" spans="1:7" ht="15.75" customHeight="1" x14ac:dyDescent="0.25"/>
    <row r="944" spans="1:7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</sheetData>
  <hyperlinks>
    <hyperlink ref="A1" r:id="rId1"/>
    <hyperlink ref="B6" r:id="rId2" display="https://wwwcfprd.doa.louisiana.gov/osp/lapac/ecat/dsp_LagovContractDetail.cfm?Contract=4400010301"/>
    <hyperlink ref="E6" r:id="rId3"/>
    <hyperlink ref="B8" r:id="rId4" display="https://wwwcfprd.doa.louisiana.gov/osp/lapac/ecat/dsp_LagovContractDetail.cfm?Contract=4400010372"/>
    <hyperlink ref="B10" r:id="rId5" display="https://wwwcfprd.doa.louisiana.gov/osp/lapac/ecat/dsp_LagovContractDetail.cfm?Contract=4400010373"/>
    <hyperlink ref="E10" r:id="rId6"/>
    <hyperlink ref="B14" r:id="rId7" display="https://wwwcfprd.doa.louisiana.gov/osp/lapac/ecat/dsp_LagovContractDetail.cfm?Contract=4400010374"/>
    <hyperlink ref="B292" r:id="rId8" display="https://wwwcfprd.doa.louisiana.gov/OSP/LaPAC/eCat/dsp_LagovContractDetail.cfm?Contract=4400017081"/>
    <hyperlink ref="B852" r:id="rId9" display="https://wwwcfprd.doa.louisiana.gov/OSP/LaPAC/eCat/dsp_LagovContractDetail.cfm?Contract=4400010265"/>
    <hyperlink ref="B853" r:id="rId10" display="https://wwwcfprd.doa.louisiana.gov/OSP/LaPAC/eCat/dsp_LagovContractDetail.cfm?Contract=4400010267"/>
    <hyperlink ref="B854" r:id="rId11" display="https://wwwcfprd.doa.louisiana.gov/OSP/LaPAC/eCat/dsp_LagovContractDetail.cfm?Contract=4400000932"/>
    <hyperlink ref="B855" r:id="rId12" display="https://wwwcfprd.doa.louisiana.gov/OSP/LaPAC/eCat/dsp_LagovContractDetail.cfm?Contract=4400007380"/>
    <hyperlink ref="B859" r:id="rId13" display="https://wwwcfprd.doa.louisiana.gov/OSP/LaPAC/eCat/dsp_LagovContractDetail.cfm?Contract=4400010266"/>
    <hyperlink ref="B863" r:id="rId14" display="https://wwwcfprd.doa.louisiana.gov/OSP/LaPAC/eCat/dsp_LagovContractDetail.cfm?Contract=4400010525"/>
    <hyperlink ref="B897" r:id="rId15" display="https://wwwcfprd.doa.louisiana.gov/OSP/LaPAC/eCat/dsp_LagovContractDetail.cfm?Contract=4400010668"/>
    <hyperlink ref="B898" r:id="rId16" display="https://wwwcfprd.doa.louisiana.gov/OSP/LaPAC/eCat/dsp_LagovContractDetail.cfm?Contract=4400011271"/>
    <hyperlink ref="B899" r:id="rId17" display="https://wwwcfprd.doa.louisiana.gov/OSP/LaPAC/eCat/dsp_LagovContractDetail.cfm?Contract=4400013129"/>
    <hyperlink ref="B905" r:id="rId18" display="https://wwwcfprd.doa.louisiana.gov/OSP/LaPAC/eCat/dsp_LagovContractDetail.cfm?Contract=4400013450"/>
    <hyperlink ref="B913" r:id="rId19" display="https://wwwcfprd.doa.louisiana.gov/OSP/LaPAC/eCat/dsp_LagovContractDetail.cfm?Contract=4400013451"/>
    <hyperlink ref="B914" r:id="rId20" display="https://wwwcfprd.doa.louisiana.gov/OSP/LaPAC/eCat/dsp_LagovContractDetail.cfm?Contract=4400013588"/>
    <hyperlink ref="B919" r:id="rId21" display="https://wwwcfprd.doa.louisiana.gov/OSP/LaPAC/eCat/dsp_LagovContractDetail.cfm?Contract=4400016460"/>
    <hyperlink ref="B920" r:id="rId22" display="https://wwwcfprd.doa.louisiana.gov/OSP/LaPAC/eCat/dsp_LagovContractDetail.cfm?Contract=4400016484"/>
    <hyperlink ref="B900" r:id="rId23" display="https://wwwcfprd.doa.louisiana.gov/OSP/LaPAC/eCat/dsp_LagovContractDetail.cfm?Contract=4400013419"/>
  </hyperlinks>
  <pageMargins left="0.7" right="0.7" top="0.75" bottom="0.75" header="0" footer="0"/>
  <pageSetup orientation="portrait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Porche</dc:creator>
  <cp:lastModifiedBy>Susan Clark</cp:lastModifiedBy>
  <cp:lastPrinted>2019-08-12T21:54:11Z</cp:lastPrinted>
  <dcterms:created xsi:type="dcterms:W3CDTF">2019-06-05T15:14:16Z</dcterms:created>
  <dcterms:modified xsi:type="dcterms:W3CDTF">2019-08-13T23:00:52Z</dcterms:modified>
</cp:coreProperties>
</file>