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5195" windowHeight="8190"/>
  </bookViews>
  <sheets>
    <sheet name="Expend by Group" sheetId="1" r:id="rId1"/>
  </sheets>
  <externalReferences>
    <externalReference r:id="rId2"/>
  </externalReferences>
  <definedNames>
    <definedName name="_xlnm.Print_Area" localSheetId="0">'Expend by Group'!$A$1:$AU$156</definedName>
    <definedName name="_xlnm.Print_Titles" localSheetId="0">'Expend by Group'!$A:$B,'Expend by Group'!$1:$3</definedName>
  </definedNames>
  <calcPr calcId="145621"/>
</workbook>
</file>

<file path=xl/calcChain.xml><?xml version="1.0" encoding="utf-8"?>
<calcChain xmlns="http://schemas.openxmlformats.org/spreadsheetml/2006/main">
  <c r="AS151" i="1" l="1"/>
  <c r="AQ151" i="1"/>
  <c r="AM151" i="1"/>
  <c r="AK151" i="1"/>
  <c r="AI151" i="1"/>
  <c r="AG151" i="1"/>
  <c r="AE151" i="1"/>
  <c r="AC151" i="1"/>
  <c r="AA151" i="1"/>
  <c r="Y151" i="1"/>
  <c r="W151" i="1"/>
  <c r="S151" i="1"/>
  <c r="Q151" i="1"/>
  <c r="M151" i="1"/>
  <c r="K151" i="1"/>
  <c r="I151" i="1"/>
  <c r="G151" i="1"/>
  <c r="E151" i="1"/>
  <c r="C151" i="1"/>
  <c r="AO150" i="1"/>
  <c r="AO151" i="1" s="1"/>
  <c r="O150" i="1"/>
  <c r="O151" i="1" s="1"/>
  <c r="AS148" i="1"/>
  <c r="AQ148" i="1"/>
  <c r="AM148" i="1"/>
  <c r="AK148" i="1"/>
  <c r="AI148" i="1"/>
  <c r="AG148" i="1"/>
  <c r="AE148" i="1"/>
  <c r="AC148" i="1"/>
  <c r="AA148" i="1"/>
  <c r="Y148" i="1"/>
  <c r="W148" i="1"/>
  <c r="S148" i="1"/>
  <c r="Q148" i="1"/>
  <c r="M148" i="1"/>
  <c r="K148" i="1"/>
  <c r="I148" i="1"/>
  <c r="G148" i="1"/>
  <c r="E148" i="1"/>
  <c r="AO147" i="1"/>
  <c r="O147" i="1"/>
  <c r="AO146" i="1"/>
  <c r="O146" i="1"/>
  <c r="AO145" i="1"/>
  <c r="O145" i="1"/>
  <c r="AO144" i="1"/>
  <c r="O144" i="1"/>
  <c r="AO143" i="1"/>
  <c r="O143" i="1"/>
  <c r="AO142" i="1"/>
  <c r="O142" i="1"/>
  <c r="AO141" i="1"/>
  <c r="O141" i="1"/>
  <c r="AO140" i="1"/>
  <c r="O140" i="1"/>
  <c r="AO139" i="1"/>
  <c r="O139" i="1"/>
  <c r="AO138" i="1"/>
  <c r="O138" i="1"/>
  <c r="AO137" i="1"/>
  <c r="O137" i="1"/>
  <c r="AO136" i="1"/>
  <c r="O136" i="1"/>
  <c r="AO135" i="1"/>
  <c r="O135" i="1"/>
  <c r="AO134" i="1"/>
  <c r="O134" i="1"/>
  <c r="AO133" i="1"/>
  <c r="O133" i="1"/>
  <c r="AO132" i="1"/>
  <c r="O132" i="1"/>
  <c r="U132" i="1" s="1"/>
  <c r="AO131" i="1"/>
  <c r="O131" i="1"/>
  <c r="U131" i="1" s="1"/>
  <c r="AO130" i="1"/>
  <c r="O130" i="1"/>
  <c r="U130" i="1" s="1"/>
  <c r="AO129" i="1"/>
  <c r="O129" i="1"/>
  <c r="U129" i="1" s="1"/>
  <c r="AO128" i="1"/>
  <c r="O128" i="1"/>
  <c r="U128" i="1" s="1"/>
  <c r="AO127" i="1"/>
  <c r="O127" i="1"/>
  <c r="U127" i="1" s="1"/>
  <c r="AO126" i="1"/>
  <c r="O126" i="1"/>
  <c r="U126" i="1" s="1"/>
  <c r="AO125" i="1"/>
  <c r="O125" i="1"/>
  <c r="U125" i="1" s="1"/>
  <c r="AO124" i="1"/>
  <c r="O124" i="1"/>
  <c r="U124" i="1" s="1"/>
  <c r="AO123" i="1"/>
  <c r="C123" i="1"/>
  <c r="C148" i="1" s="1"/>
  <c r="AO122" i="1"/>
  <c r="O122" i="1"/>
  <c r="U122" i="1" s="1"/>
  <c r="AO121" i="1"/>
  <c r="O121" i="1"/>
  <c r="U121" i="1" s="1"/>
  <c r="AO120" i="1"/>
  <c r="O120" i="1"/>
  <c r="U120" i="1" s="1"/>
  <c r="AO119" i="1"/>
  <c r="O119" i="1"/>
  <c r="AO118" i="1"/>
  <c r="O118" i="1"/>
  <c r="AO117" i="1"/>
  <c r="O117" i="1"/>
  <c r="AO116" i="1"/>
  <c r="O116" i="1"/>
  <c r="U116" i="1" s="1"/>
  <c r="AO115" i="1"/>
  <c r="O115" i="1"/>
  <c r="U115" i="1" s="1"/>
  <c r="AO114" i="1"/>
  <c r="O114" i="1"/>
  <c r="U114" i="1" s="1"/>
  <c r="AO113" i="1"/>
  <c r="O113" i="1"/>
  <c r="U113" i="1" s="1"/>
  <c r="AO112" i="1"/>
  <c r="O112" i="1"/>
  <c r="U112" i="1" s="1"/>
  <c r="AO111" i="1"/>
  <c r="O111" i="1"/>
  <c r="U111" i="1" s="1"/>
  <c r="AO110" i="1"/>
  <c r="O110" i="1"/>
  <c r="U110" i="1" s="1"/>
  <c r="AO109" i="1"/>
  <c r="O109" i="1"/>
  <c r="U109" i="1" s="1"/>
  <c r="AO108" i="1"/>
  <c r="O108" i="1"/>
  <c r="U108" i="1" s="1"/>
  <c r="AO107" i="1"/>
  <c r="O107" i="1"/>
  <c r="U107" i="1" s="1"/>
  <c r="AO106" i="1"/>
  <c r="O106" i="1"/>
  <c r="U106" i="1" s="1"/>
  <c r="AO105" i="1"/>
  <c r="O105" i="1"/>
  <c r="U105" i="1" s="1"/>
  <c r="AO104" i="1"/>
  <c r="O104" i="1"/>
  <c r="U104" i="1" s="1"/>
  <c r="AO103" i="1"/>
  <c r="O103" i="1"/>
  <c r="U103" i="1" s="1"/>
  <c r="AO102" i="1"/>
  <c r="O102" i="1"/>
  <c r="U102" i="1" s="1"/>
  <c r="AO101" i="1"/>
  <c r="O101" i="1"/>
  <c r="U101" i="1" s="1"/>
  <c r="AO100" i="1"/>
  <c r="O100" i="1"/>
  <c r="U100" i="1" s="1"/>
  <c r="AO99" i="1"/>
  <c r="O99" i="1"/>
  <c r="U99" i="1" s="1"/>
  <c r="AO98" i="1"/>
  <c r="O98" i="1"/>
  <c r="U98" i="1" s="1"/>
  <c r="AO97" i="1"/>
  <c r="O97" i="1"/>
  <c r="U97" i="1" s="1"/>
  <c r="AO96" i="1"/>
  <c r="O96" i="1"/>
  <c r="U96" i="1" s="1"/>
  <c r="AO95" i="1"/>
  <c r="O95" i="1"/>
  <c r="U95" i="1" s="1"/>
  <c r="AO94" i="1"/>
  <c r="O94" i="1"/>
  <c r="AS92" i="1"/>
  <c r="AQ92" i="1"/>
  <c r="AM92" i="1"/>
  <c r="AK92" i="1"/>
  <c r="AI92" i="1"/>
  <c r="AG92" i="1"/>
  <c r="AE92" i="1"/>
  <c r="AC92" i="1"/>
  <c r="AA92" i="1"/>
  <c r="Y92" i="1"/>
  <c r="W92" i="1"/>
  <c r="S92" i="1"/>
  <c r="Q92" i="1"/>
  <c r="M92" i="1"/>
  <c r="K92" i="1"/>
  <c r="I92" i="1"/>
  <c r="G92" i="1"/>
  <c r="E92" i="1"/>
  <c r="C92" i="1"/>
  <c r="AO91" i="1"/>
  <c r="O91" i="1"/>
  <c r="AO90" i="1"/>
  <c r="O90" i="1"/>
  <c r="AO89" i="1"/>
  <c r="O89" i="1"/>
  <c r="AO88" i="1"/>
  <c r="O88" i="1"/>
  <c r="AO87" i="1"/>
  <c r="O87" i="1"/>
  <c r="AO86" i="1"/>
  <c r="O86" i="1"/>
  <c r="AO85" i="1"/>
  <c r="O85" i="1"/>
  <c r="AO84" i="1"/>
  <c r="O84" i="1"/>
  <c r="AO83" i="1"/>
  <c r="O83" i="1"/>
  <c r="AO82" i="1"/>
  <c r="O82" i="1"/>
  <c r="AO81" i="1"/>
  <c r="O81" i="1"/>
  <c r="AO80" i="1"/>
  <c r="AO92" i="1" s="1"/>
  <c r="O80" i="1"/>
  <c r="AS78" i="1"/>
  <c r="AQ78" i="1"/>
  <c r="AM78" i="1"/>
  <c r="AK78" i="1"/>
  <c r="AI78" i="1"/>
  <c r="AG78" i="1"/>
  <c r="AE78" i="1"/>
  <c r="AC78" i="1"/>
  <c r="AA78" i="1"/>
  <c r="Y78" i="1"/>
  <c r="W78" i="1"/>
  <c r="S78" i="1"/>
  <c r="Q78" i="1"/>
  <c r="M78" i="1"/>
  <c r="K78" i="1"/>
  <c r="I78" i="1"/>
  <c r="G78" i="1"/>
  <c r="E78" i="1"/>
  <c r="C78" i="1"/>
  <c r="AO77" i="1"/>
  <c r="O77" i="1"/>
  <c r="U77" i="1" s="1"/>
  <c r="AU77" i="1" s="1"/>
  <c r="AO76" i="1"/>
  <c r="O76" i="1"/>
  <c r="O78" i="1" s="1"/>
  <c r="AS74" i="1"/>
  <c r="AK74" i="1"/>
  <c r="AI74" i="1"/>
  <c r="K74" i="1"/>
  <c r="AQ73" i="1"/>
  <c r="AM73" i="1"/>
  <c r="AG73" i="1"/>
  <c r="AE73" i="1"/>
  <c r="AC73" i="1"/>
  <c r="AA73" i="1"/>
  <c r="Y73" i="1"/>
  <c r="W73" i="1"/>
  <c r="S73" i="1"/>
  <c r="Q73" i="1"/>
  <c r="M73" i="1"/>
  <c r="I73" i="1"/>
  <c r="G73" i="1"/>
  <c r="G74" i="1" s="1"/>
  <c r="E73" i="1"/>
  <c r="C73" i="1"/>
  <c r="AO72" i="1"/>
  <c r="O72" i="1"/>
  <c r="U72" i="1" s="1"/>
  <c r="AO71" i="1"/>
  <c r="O71" i="1"/>
  <c r="U71" i="1" s="1"/>
  <c r="AO70" i="1"/>
  <c r="O70" i="1"/>
  <c r="U70" i="1" s="1"/>
  <c r="AO69" i="1"/>
  <c r="O69" i="1"/>
  <c r="U69" i="1" s="1"/>
  <c r="AO68" i="1"/>
  <c r="O68" i="1"/>
  <c r="U68" i="1" s="1"/>
  <c r="AO67" i="1"/>
  <c r="O67" i="1"/>
  <c r="U67" i="1" s="1"/>
  <c r="AO66" i="1"/>
  <c r="O66" i="1"/>
  <c r="U66" i="1" s="1"/>
  <c r="AO65" i="1"/>
  <c r="O65" i="1"/>
  <c r="U65" i="1" s="1"/>
  <c r="AO64" i="1"/>
  <c r="O64" i="1"/>
  <c r="U64" i="1" s="1"/>
  <c r="AO63" i="1"/>
  <c r="O63" i="1"/>
  <c r="U63" i="1" s="1"/>
  <c r="AO62" i="1"/>
  <c r="O62" i="1"/>
  <c r="U62" i="1" s="1"/>
  <c r="AO61" i="1"/>
  <c r="O61" i="1"/>
  <c r="U61" i="1" s="1"/>
  <c r="AO60" i="1"/>
  <c r="O60" i="1"/>
  <c r="U60" i="1" s="1"/>
  <c r="AO59" i="1"/>
  <c r="O59" i="1"/>
  <c r="U59" i="1" s="1"/>
  <c r="AO58" i="1"/>
  <c r="O58" i="1"/>
  <c r="U58" i="1" s="1"/>
  <c r="AO57" i="1"/>
  <c r="O57" i="1"/>
  <c r="U57" i="1" s="1"/>
  <c r="AO56" i="1"/>
  <c r="O56" i="1"/>
  <c r="U56" i="1" s="1"/>
  <c r="AQ55" i="1"/>
  <c r="AO55" i="1"/>
  <c r="O55" i="1"/>
  <c r="U55" i="1" s="1"/>
  <c r="AO54" i="1"/>
  <c r="O54" i="1"/>
  <c r="U54" i="1" s="1"/>
  <c r="AO53" i="1"/>
  <c r="O53" i="1"/>
  <c r="U53" i="1" s="1"/>
  <c r="AO52" i="1"/>
  <c r="O52" i="1"/>
  <c r="U52" i="1" s="1"/>
  <c r="AO51" i="1"/>
  <c r="O51" i="1"/>
  <c r="U51" i="1" s="1"/>
  <c r="AO50" i="1"/>
  <c r="O50" i="1"/>
  <c r="U50" i="1" s="1"/>
  <c r="AO49" i="1"/>
  <c r="O49" i="1"/>
  <c r="AO48" i="1"/>
  <c r="O48" i="1"/>
  <c r="AT47" i="1"/>
  <c r="AQ47" i="1"/>
  <c r="AR47" i="1" s="1"/>
  <c r="AM47" i="1"/>
  <c r="AM74" i="1" s="1"/>
  <c r="AL47" i="1"/>
  <c r="AJ47" i="1"/>
  <c r="AG47" i="1"/>
  <c r="AH47" i="1" s="1"/>
  <c r="AE47" i="1"/>
  <c r="AE74" i="1" s="1"/>
  <c r="AC47" i="1"/>
  <c r="AD47" i="1" s="1"/>
  <c r="AA47" i="1"/>
  <c r="AB47" i="1" s="1"/>
  <c r="Z47" i="1"/>
  <c r="W47" i="1"/>
  <c r="S47" i="1"/>
  <c r="Q47" i="1"/>
  <c r="N47" i="1"/>
  <c r="L47" i="1"/>
  <c r="J47" i="1"/>
  <c r="H47" i="1"/>
  <c r="E47" i="1"/>
  <c r="C47" i="1"/>
  <c r="D47" i="1" s="1"/>
  <c r="AO46" i="1"/>
  <c r="O46" i="1"/>
  <c r="AO45" i="1"/>
  <c r="O45" i="1"/>
  <c r="AO44" i="1"/>
  <c r="O44" i="1"/>
  <c r="AO43" i="1"/>
  <c r="O43" i="1"/>
  <c r="AO42" i="1"/>
  <c r="O42" i="1"/>
  <c r="AQ41" i="1"/>
  <c r="AG41" i="1"/>
  <c r="AC41" i="1"/>
  <c r="AA41" i="1"/>
  <c r="Y41" i="1"/>
  <c r="M41" i="1"/>
  <c r="I41" i="1"/>
  <c r="C41" i="1"/>
  <c r="AO40" i="1"/>
  <c r="O40" i="1"/>
  <c r="AO39" i="1"/>
  <c r="O39" i="1"/>
  <c r="AO38" i="1"/>
  <c r="O38" i="1"/>
  <c r="AO37" i="1"/>
  <c r="O37" i="1"/>
  <c r="AO36" i="1"/>
  <c r="O36" i="1"/>
  <c r="AO35" i="1"/>
  <c r="O35" i="1"/>
  <c r="AO34" i="1"/>
  <c r="O34" i="1"/>
  <c r="U34" i="1" s="1"/>
  <c r="AO33" i="1"/>
  <c r="O33" i="1"/>
  <c r="U33" i="1" s="1"/>
  <c r="AQ32" i="1"/>
  <c r="AO32" i="1"/>
  <c r="I32" i="1"/>
  <c r="I74" i="1" s="1"/>
  <c r="AO31" i="1"/>
  <c r="O31" i="1"/>
  <c r="U31" i="1" s="1"/>
  <c r="AO30" i="1"/>
  <c r="O30" i="1"/>
  <c r="U30" i="1" s="1"/>
  <c r="AO29" i="1"/>
  <c r="O29" i="1"/>
  <c r="U29" i="1" s="1"/>
  <c r="AO28" i="1"/>
  <c r="O28" i="1"/>
  <c r="U28" i="1" s="1"/>
  <c r="AO27" i="1"/>
  <c r="O27" i="1"/>
  <c r="U27" i="1" s="1"/>
  <c r="AO26" i="1"/>
  <c r="O26" i="1"/>
  <c r="U26" i="1" s="1"/>
  <c r="AO25" i="1"/>
  <c r="O25" i="1"/>
  <c r="U25" i="1" s="1"/>
  <c r="AO24" i="1"/>
  <c r="O24" i="1"/>
  <c r="U24" i="1" s="1"/>
  <c r="AO23" i="1"/>
  <c r="O23" i="1"/>
  <c r="U23" i="1" s="1"/>
  <c r="AO22" i="1"/>
  <c r="O22" i="1"/>
  <c r="U22" i="1" s="1"/>
  <c r="AO21" i="1"/>
  <c r="O21" i="1"/>
  <c r="U21" i="1" s="1"/>
  <c r="AO20" i="1"/>
  <c r="O20" i="1"/>
  <c r="U20" i="1" s="1"/>
  <c r="AO19" i="1"/>
  <c r="O19" i="1"/>
  <c r="U19" i="1" s="1"/>
  <c r="AO18" i="1"/>
  <c r="O18" i="1"/>
  <c r="U18" i="1" s="1"/>
  <c r="AO17" i="1"/>
  <c r="O17" i="1"/>
  <c r="U17" i="1" s="1"/>
  <c r="AO16" i="1"/>
  <c r="O16" i="1"/>
  <c r="U16" i="1" s="1"/>
  <c r="AO15" i="1"/>
  <c r="O15" i="1"/>
  <c r="U15" i="1" s="1"/>
  <c r="AO14" i="1"/>
  <c r="O14" i="1"/>
  <c r="U14" i="1" s="1"/>
  <c r="AO13" i="1"/>
  <c r="O13" i="1"/>
  <c r="U13" i="1" s="1"/>
  <c r="AO12" i="1"/>
  <c r="O12" i="1"/>
  <c r="U12" i="1" s="1"/>
  <c r="AO11" i="1"/>
  <c r="O11" i="1"/>
  <c r="U11" i="1" s="1"/>
  <c r="AO10" i="1"/>
  <c r="O10" i="1"/>
  <c r="U10" i="1" s="1"/>
  <c r="AO9" i="1"/>
  <c r="O9" i="1"/>
  <c r="U9" i="1" s="1"/>
  <c r="AO8" i="1"/>
  <c r="O8" i="1"/>
  <c r="U8" i="1" s="1"/>
  <c r="AO7" i="1"/>
  <c r="O7" i="1"/>
  <c r="U7" i="1" s="1"/>
  <c r="AO6" i="1"/>
  <c r="O6" i="1"/>
  <c r="U6" i="1" s="1"/>
  <c r="AO5" i="1"/>
  <c r="O5" i="1"/>
  <c r="U5" i="1" s="1"/>
  <c r="AO4" i="1"/>
  <c r="O4" i="1"/>
  <c r="M74" i="1" l="1"/>
  <c r="AG74" i="1"/>
  <c r="G153" i="1"/>
  <c r="AO148" i="1"/>
  <c r="K153" i="1"/>
  <c r="O73" i="1"/>
  <c r="AQ74" i="1"/>
  <c r="AQ153" i="1" s="1"/>
  <c r="AO41" i="1"/>
  <c r="AF47" i="1"/>
  <c r="AN47" i="1"/>
  <c r="AO73" i="1"/>
  <c r="AU33" i="1"/>
  <c r="V33" i="1" s="1"/>
  <c r="AU34" i="1"/>
  <c r="V34" i="1"/>
  <c r="AU5" i="1"/>
  <c r="V5" i="1" s="1"/>
  <c r="AU6" i="1"/>
  <c r="V6" i="1" s="1"/>
  <c r="AU7" i="1"/>
  <c r="V7" i="1" s="1"/>
  <c r="AU8" i="1"/>
  <c r="V8" i="1" s="1"/>
  <c r="AU9" i="1"/>
  <c r="V9" i="1" s="1"/>
  <c r="AU10" i="1"/>
  <c r="V10" i="1" s="1"/>
  <c r="AU11" i="1"/>
  <c r="V11" i="1" s="1"/>
  <c r="AU12" i="1"/>
  <c r="V12" i="1" s="1"/>
  <c r="AU13" i="1"/>
  <c r="V13" i="1" s="1"/>
  <c r="AU14" i="1"/>
  <c r="V14" i="1" s="1"/>
  <c r="AU15" i="1"/>
  <c r="V15" i="1" s="1"/>
  <c r="AU16" i="1"/>
  <c r="V16" i="1" s="1"/>
  <c r="AU17" i="1"/>
  <c r="V17" i="1" s="1"/>
  <c r="AU18" i="1"/>
  <c r="V18" i="1" s="1"/>
  <c r="AU19" i="1"/>
  <c r="V19" i="1" s="1"/>
  <c r="AU20" i="1"/>
  <c r="V20" i="1" s="1"/>
  <c r="AU21" i="1"/>
  <c r="V21" i="1" s="1"/>
  <c r="AU22" i="1"/>
  <c r="V22" i="1" s="1"/>
  <c r="AU23" i="1"/>
  <c r="V23" i="1" s="1"/>
  <c r="AU24" i="1"/>
  <c r="V24" i="1" s="1"/>
  <c r="AU25" i="1"/>
  <c r="V25" i="1" s="1"/>
  <c r="AU26" i="1"/>
  <c r="V26" i="1" s="1"/>
  <c r="AU27" i="1"/>
  <c r="V27" i="1" s="1"/>
  <c r="AU28" i="1"/>
  <c r="V28" i="1" s="1"/>
  <c r="AU29" i="1"/>
  <c r="V29" i="1" s="1"/>
  <c r="AU30" i="1"/>
  <c r="V30" i="1" s="1"/>
  <c r="AU31" i="1"/>
  <c r="V31" i="1" s="1"/>
  <c r="I153" i="1"/>
  <c r="C74" i="1"/>
  <c r="O41" i="1"/>
  <c r="M153" i="1"/>
  <c r="AA74" i="1"/>
  <c r="E74" i="1"/>
  <c r="F47" i="1"/>
  <c r="Q74" i="1"/>
  <c r="R47" i="1"/>
  <c r="AU56" i="1"/>
  <c r="V56" i="1" s="1"/>
  <c r="AU57" i="1"/>
  <c r="V57" i="1"/>
  <c r="AU58" i="1"/>
  <c r="V58" i="1" s="1"/>
  <c r="AU59" i="1"/>
  <c r="V59" i="1"/>
  <c r="AU60" i="1"/>
  <c r="V60" i="1" s="1"/>
  <c r="AU61" i="1"/>
  <c r="V61" i="1"/>
  <c r="AU62" i="1"/>
  <c r="V62" i="1" s="1"/>
  <c r="AU63" i="1"/>
  <c r="V63" i="1"/>
  <c r="AU64" i="1"/>
  <c r="V64" i="1" s="1"/>
  <c r="AU65" i="1"/>
  <c r="V65" i="1"/>
  <c r="AU66" i="1"/>
  <c r="V66" i="1" s="1"/>
  <c r="AU67" i="1"/>
  <c r="V67" i="1"/>
  <c r="AU68" i="1"/>
  <c r="V68" i="1" s="1"/>
  <c r="AU69" i="1"/>
  <c r="V69" i="1"/>
  <c r="AU70" i="1"/>
  <c r="V70" i="1" s="1"/>
  <c r="AU71" i="1"/>
  <c r="V71" i="1"/>
  <c r="AU72" i="1"/>
  <c r="V72" i="1" s="1"/>
  <c r="U73" i="1"/>
  <c r="AT77" i="1"/>
  <c r="AN77" i="1"/>
  <c r="AJ77" i="1"/>
  <c r="AF77" i="1"/>
  <c r="AB77" i="1"/>
  <c r="X77" i="1"/>
  <c r="R77" i="1"/>
  <c r="L77" i="1"/>
  <c r="H77" i="1"/>
  <c r="D77" i="1"/>
  <c r="AR77" i="1"/>
  <c r="AL77" i="1"/>
  <c r="AD77" i="1"/>
  <c r="V77" i="1"/>
  <c r="P77" i="1"/>
  <c r="N77" i="1"/>
  <c r="F77" i="1"/>
  <c r="AH77" i="1"/>
  <c r="Z77" i="1"/>
  <c r="T77" i="1"/>
  <c r="J77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O32" i="1"/>
  <c r="P33" i="1"/>
  <c r="P34" i="1"/>
  <c r="U42" i="1"/>
  <c r="U43" i="1"/>
  <c r="U44" i="1"/>
  <c r="U45" i="1"/>
  <c r="U46" i="1"/>
  <c r="U48" i="1"/>
  <c r="U49" i="1"/>
  <c r="Y74" i="1"/>
  <c r="AC74" i="1"/>
  <c r="AG153" i="1"/>
  <c r="S74" i="1"/>
  <c r="T47" i="1"/>
  <c r="W74" i="1"/>
  <c r="AO47" i="1"/>
  <c r="AP47" i="1" s="1"/>
  <c r="X47" i="1"/>
  <c r="AE153" i="1"/>
  <c r="AM153" i="1"/>
  <c r="AU50" i="1"/>
  <c r="V50" i="1" s="1"/>
  <c r="AU51" i="1"/>
  <c r="V51" i="1"/>
  <c r="AU52" i="1"/>
  <c r="V52" i="1" s="1"/>
  <c r="AU53" i="1"/>
  <c r="V53" i="1"/>
  <c r="AU54" i="1"/>
  <c r="V54" i="1" s="1"/>
  <c r="AU55" i="1"/>
  <c r="V55" i="1"/>
  <c r="U4" i="1"/>
  <c r="U35" i="1"/>
  <c r="U36" i="1"/>
  <c r="U37" i="1"/>
  <c r="U38" i="1"/>
  <c r="U39" i="1"/>
  <c r="U40" i="1"/>
  <c r="O47" i="1"/>
  <c r="O74" i="1" s="1"/>
  <c r="AP56" i="1"/>
  <c r="AP57" i="1"/>
  <c r="AP58" i="1"/>
  <c r="AP59" i="1"/>
  <c r="AP60" i="1"/>
  <c r="AP61" i="1"/>
  <c r="AP62" i="1"/>
  <c r="AP63" i="1"/>
  <c r="AP64" i="1"/>
  <c r="AP65" i="1"/>
  <c r="AP66" i="1"/>
  <c r="AP67" i="1"/>
  <c r="AP68" i="1"/>
  <c r="AP69" i="1"/>
  <c r="AP70" i="1"/>
  <c r="AP71" i="1"/>
  <c r="AP72" i="1"/>
  <c r="AI153" i="1"/>
  <c r="AO78" i="1"/>
  <c r="AU95" i="1"/>
  <c r="V95" i="1" s="1"/>
  <c r="AU96" i="1"/>
  <c r="V96" i="1" s="1"/>
  <c r="AU97" i="1"/>
  <c r="V97" i="1" s="1"/>
  <c r="AU98" i="1"/>
  <c r="V98" i="1" s="1"/>
  <c r="AU99" i="1"/>
  <c r="V99" i="1" s="1"/>
  <c r="AU100" i="1"/>
  <c r="V100" i="1" s="1"/>
  <c r="AU101" i="1"/>
  <c r="V101" i="1" s="1"/>
  <c r="AU102" i="1"/>
  <c r="V102" i="1" s="1"/>
  <c r="AU103" i="1"/>
  <c r="V103" i="1" s="1"/>
  <c r="AU104" i="1"/>
  <c r="V104" i="1" s="1"/>
  <c r="AU105" i="1"/>
  <c r="V105" i="1" s="1"/>
  <c r="AU106" i="1"/>
  <c r="V106" i="1" s="1"/>
  <c r="AU107" i="1"/>
  <c r="V107" i="1" s="1"/>
  <c r="AU108" i="1"/>
  <c r="V108" i="1" s="1"/>
  <c r="AU109" i="1"/>
  <c r="V109" i="1" s="1"/>
  <c r="AU110" i="1"/>
  <c r="V110" i="1" s="1"/>
  <c r="AU111" i="1"/>
  <c r="V111" i="1" s="1"/>
  <c r="AU112" i="1"/>
  <c r="V112" i="1" s="1"/>
  <c r="AU113" i="1"/>
  <c r="V113" i="1" s="1"/>
  <c r="AU114" i="1"/>
  <c r="V114" i="1" s="1"/>
  <c r="AU115" i="1"/>
  <c r="V115" i="1" s="1"/>
  <c r="AU116" i="1"/>
  <c r="V116" i="1" s="1"/>
  <c r="P50" i="1"/>
  <c r="P51" i="1"/>
  <c r="P52" i="1"/>
  <c r="P53" i="1"/>
  <c r="P54" i="1"/>
  <c r="P55" i="1"/>
  <c r="AP77" i="1"/>
  <c r="AK153" i="1"/>
  <c r="AS153" i="1"/>
  <c r="AP98" i="1"/>
  <c r="AP100" i="1"/>
  <c r="AP102" i="1"/>
  <c r="AP106" i="1"/>
  <c r="AP108" i="1"/>
  <c r="AP110" i="1"/>
  <c r="AP114" i="1"/>
  <c r="AU120" i="1"/>
  <c r="V120" i="1" s="1"/>
  <c r="AU121" i="1"/>
  <c r="V121" i="1" s="1"/>
  <c r="AU122" i="1"/>
  <c r="V122" i="1" s="1"/>
  <c r="AU124" i="1"/>
  <c r="V124" i="1" s="1"/>
  <c r="AU125" i="1"/>
  <c r="V125" i="1" s="1"/>
  <c r="AU126" i="1"/>
  <c r="V126" i="1" s="1"/>
  <c r="AU127" i="1"/>
  <c r="V127" i="1" s="1"/>
  <c r="AU128" i="1"/>
  <c r="V128" i="1" s="1"/>
  <c r="AU129" i="1"/>
  <c r="V129" i="1" s="1"/>
  <c r="AU130" i="1"/>
  <c r="V130" i="1" s="1"/>
  <c r="AU131" i="1"/>
  <c r="V131" i="1" s="1"/>
  <c r="AU132" i="1"/>
  <c r="V132" i="1" s="1"/>
  <c r="U80" i="1"/>
  <c r="U81" i="1"/>
  <c r="U82" i="1"/>
  <c r="U83" i="1"/>
  <c r="U84" i="1"/>
  <c r="U85" i="1"/>
  <c r="U86" i="1"/>
  <c r="U87" i="1"/>
  <c r="U88" i="1"/>
  <c r="U89" i="1"/>
  <c r="U90" i="1"/>
  <c r="U91" i="1"/>
  <c r="O92" i="1"/>
  <c r="U76" i="1"/>
  <c r="U94" i="1"/>
  <c r="U117" i="1"/>
  <c r="U118" i="1"/>
  <c r="U119" i="1"/>
  <c r="AP124" i="1"/>
  <c r="AP126" i="1"/>
  <c r="AP130" i="1"/>
  <c r="P120" i="1"/>
  <c r="P121" i="1"/>
  <c r="P122" i="1"/>
  <c r="O123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50" i="1"/>
  <c r="AP125" i="1" l="1"/>
  <c r="AP128" i="1"/>
  <c r="AP112" i="1"/>
  <c r="AP104" i="1"/>
  <c r="AP96" i="1"/>
  <c r="P115" i="1"/>
  <c r="P116" i="1"/>
  <c r="P114" i="1"/>
  <c r="AP115" i="1"/>
  <c r="AP113" i="1"/>
  <c r="AP111" i="1"/>
  <c r="AP109" i="1"/>
  <c r="AP107" i="1"/>
  <c r="AP105" i="1"/>
  <c r="AP103" i="1"/>
  <c r="AP101" i="1"/>
  <c r="AP99" i="1"/>
  <c r="AP97" i="1"/>
  <c r="AP95" i="1"/>
  <c r="U151" i="1"/>
  <c r="AU150" i="1"/>
  <c r="V150" i="1" s="1"/>
  <c r="AU145" i="1"/>
  <c r="V145" i="1" s="1"/>
  <c r="AU141" i="1"/>
  <c r="V141" i="1" s="1"/>
  <c r="AU137" i="1"/>
  <c r="V137" i="1" s="1"/>
  <c r="AU135" i="1"/>
  <c r="V135" i="1" s="1"/>
  <c r="AU133" i="1"/>
  <c r="V133" i="1" s="1"/>
  <c r="AU146" i="1"/>
  <c r="V146" i="1" s="1"/>
  <c r="AU144" i="1"/>
  <c r="V144" i="1" s="1"/>
  <c r="AU142" i="1"/>
  <c r="V142" i="1" s="1"/>
  <c r="AU140" i="1"/>
  <c r="V140" i="1" s="1"/>
  <c r="AU138" i="1"/>
  <c r="V138" i="1" s="1"/>
  <c r="AU94" i="1"/>
  <c r="V94" i="1" s="1"/>
  <c r="U78" i="1"/>
  <c r="AU76" i="1"/>
  <c r="V76" i="1" s="1"/>
  <c r="AU91" i="1"/>
  <c r="V91" i="1" s="1"/>
  <c r="AU89" i="1"/>
  <c r="V89" i="1" s="1"/>
  <c r="AU87" i="1"/>
  <c r="V87" i="1" s="1"/>
  <c r="AU85" i="1"/>
  <c r="V85" i="1" s="1"/>
  <c r="AU83" i="1"/>
  <c r="V83" i="1" s="1"/>
  <c r="AU81" i="1"/>
  <c r="V81" i="1" s="1"/>
  <c r="AR116" i="1"/>
  <c r="AL116" i="1"/>
  <c r="AT116" i="1"/>
  <c r="AJ116" i="1"/>
  <c r="AF116" i="1"/>
  <c r="AB116" i="1"/>
  <c r="X116" i="1"/>
  <c r="R116" i="1"/>
  <c r="L116" i="1"/>
  <c r="H116" i="1"/>
  <c r="D116" i="1"/>
  <c r="AP116" i="1"/>
  <c r="AN116" i="1"/>
  <c r="AH116" i="1"/>
  <c r="AD116" i="1"/>
  <c r="Z116" i="1"/>
  <c r="T116" i="1"/>
  <c r="N116" i="1"/>
  <c r="J116" i="1"/>
  <c r="F116" i="1"/>
  <c r="AT115" i="1"/>
  <c r="AN115" i="1"/>
  <c r="AJ115" i="1"/>
  <c r="AF115" i="1"/>
  <c r="AB115" i="1"/>
  <c r="X115" i="1"/>
  <c r="R115" i="1"/>
  <c r="L115" i="1"/>
  <c r="H115" i="1"/>
  <c r="D115" i="1"/>
  <c r="AR115" i="1"/>
  <c r="AL115" i="1"/>
  <c r="AH115" i="1"/>
  <c r="AD115" i="1"/>
  <c r="Z115" i="1"/>
  <c r="T115" i="1"/>
  <c r="N115" i="1"/>
  <c r="J115" i="1"/>
  <c r="F115" i="1"/>
  <c r="AT114" i="1"/>
  <c r="AN114" i="1"/>
  <c r="AJ114" i="1"/>
  <c r="AF114" i="1"/>
  <c r="AB114" i="1"/>
  <c r="X114" i="1"/>
  <c r="R114" i="1"/>
  <c r="L114" i="1"/>
  <c r="H114" i="1"/>
  <c r="D114" i="1"/>
  <c r="AR114" i="1"/>
  <c r="AL114" i="1"/>
  <c r="AH114" i="1"/>
  <c r="AD114" i="1"/>
  <c r="Z114" i="1"/>
  <c r="T114" i="1"/>
  <c r="N114" i="1"/>
  <c r="J114" i="1"/>
  <c r="F114" i="1"/>
  <c r="AT113" i="1"/>
  <c r="AN113" i="1"/>
  <c r="AJ113" i="1"/>
  <c r="AF113" i="1"/>
  <c r="AB113" i="1"/>
  <c r="X113" i="1"/>
  <c r="R113" i="1"/>
  <c r="L113" i="1"/>
  <c r="H113" i="1"/>
  <c r="D113" i="1"/>
  <c r="AR113" i="1"/>
  <c r="AL113" i="1"/>
  <c r="AH113" i="1"/>
  <c r="AD113" i="1"/>
  <c r="Z113" i="1"/>
  <c r="T113" i="1"/>
  <c r="P113" i="1"/>
  <c r="N113" i="1"/>
  <c r="J113" i="1"/>
  <c r="F113" i="1"/>
  <c r="AT112" i="1"/>
  <c r="AN112" i="1"/>
  <c r="AJ112" i="1"/>
  <c r="AF112" i="1"/>
  <c r="AB112" i="1"/>
  <c r="X112" i="1"/>
  <c r="R112" i="1"/>
  <c r="L112" i="1"/>
  <c r="H112" i="1"/>
  <c r="D112" i="1"/>
  <c r="AR112" i="1"/>
  <c r="AL112" i="1"/>
  <c r="AH112" i="1"/>
  <c r="AD112" i="1"/>
  <c r="Z112" i="1"/>
  <c r="T112" i="1"/>
  <c r="P112" i="1"/>
  <c r="N112" i="1"/>
  <c r="J112" i="1"/>
  <c r="F112" i="1"/>
  <c r="AT111" i="1"/>
  <c r="AN111" i="1"/>
  <c r="AJ111" i="1"/>
  <c r="AF111" i="1"/>
  <c r="AB111" i="1"/>
  <c r="X111" i="1"/>
  <c r="R111" i="1"/>
  <c r="L111" i="1"/>
  <c r="H111" i="1"/>
  <c r="D111" i="1"/>
  <c r="AR111" i="1"/>
  <c r="AL111" i="1"/>
  <c r="AH111" i="1"/>
  <c r="AD111" i="1"/>
  <c r="Z111" i="1"/>
  <c r="T111" i="1"/>
  <c r="P111" i="1"/>
  <c r="N111" i="1"/>
  <c r="J111" i="1"/>
  <c r="F111" i="1"/>
  <c r="AT110" i="1"/>
  <c r="AN110" i="1"/>
  <c r="AJ110" i="1"/>
  <c r="AF110" i="1"/>
  <c r="AB110" i="1"/>
  <c r="X110" i="1"/>
  <c r="R110" i="1"/>
  <c r="L110" i="1"/>
  <c r="H110" i="1"/>
  <c r="D110" i="1"/>
  <c r="AR110" i="1"/>
  <c r="AL110" i="1"/>
  <c r="AH110" i="1"/>
  <c r="AD110" i="1"/>
  <c r="Z110" i="1"/>
  <c r="T110" i="1"/>
  <c r="P110" i="1"/>
  <c r="N110" i="1"/>
  <c r="J110" i="1"/>
  <c r="F110" i="1"/>
  <c r="AT109" i="1"/>
  <c r="AN109" i="1"/>
  <c r="AJ109" i="1"/>
  <c r="AF109" i="1"/>
  <c r="AB109" i="1"/>
  <c r="X109" i="1"/>
  <c r="R109" i="1"/>
  <c r="L109" i="1"/>
  <c r="H109" i="1"/>
  <c r="D109" i="1"/>
  <c r="AR109" i="1"/>
  <c r="AL109" i="1"/>
  <c r="AH109" i="1"/>
  <c r="AD109" i="1"/>
  <c r="Z109" i="1"/>
  <c r="T109" i="1"/>
  <c r="P109" i="1"/>
  <c r="N109" i="1"/>
  <c r="J109" i="1"/>
  <c r="F109" i="1"/>
  <c r="AT108" i="1"/>
  <c r="AN108" i="1"/>
  <c r="AJ108" i="1"/>
  <c r="AF108" i="1"/>
  <c r="AB108" i="1"/>
  <c r="X108" i="1"/>
  <c r="R108" i="1"/>
  <c r="L108" i="1"/>
  <c r="H108" i="1"/>
  <c r="D108" i="1"/>
  <c r="AR108" i="1"/>
  <c r="AL108" i="1"/>
  <c r="AH108" i="1"/>
  <c r="AD108" i="1"/>
  <c r="Z108" i="1"/>
  <c r="T108" i="1"/>
  <c r="P108" i="1"/>
  <c r="N108" i="1"/>
  <c r="J108" i="1"/>
  <c r="F108" i="1"/>
  <c r="AT107" i="1"/>
  <c r="AN107" i="1"/>
  <c r="AJ107" i="1"/>
  <c r="AF107" i="1"/>
  <c r="AB107" i="1"/>
  <c r="X107" i="1"/>
  <c r="R107" i="1"/>
  <c r="L107" i="1"/>
  <c r="H107" i="1"/>
  <c r="D107" i="1"/>
  <c r="AR107" i="1"/>
  <c r="AL107" i="1"/>
  <c r="AH107" i="1"/>
  <c r="AD107" i="1"/>
  <c r="Z107" i="1"/>
  <c r="T107" i="1"/>
  <c r="P107" i="1"/>
  <c r="N107" i="1"/>
  <c r="J107" i="1"/>
  <c r="F107" i="1"/>
  <c r="AT106" i="1"/>
  <c r="AN106" i="1"/>
  <c r="AJ106" i="1"/>
  <c r="AF106" i="1"/>
  <c r="AB106" i="1"/>
  <c r="X106" i="1"/>
  <c r="R106" i="1"/>
  <c r="L106" i="1"/>
  <c r="H106" i="1"/>
  <c r="D106" i="1"/>
  <c r="AR106" i="1"/>
  <c r="AL106" i="1"/>
  <c r="AH106" i="1"/>
  <c r="AD106" i="1"/>
  <c r="Z106" i="1"/>
  <c r="T106" i="1"/>
  <c r="P106" i="1"/>
  <c r="N106" i="1"/>
  <c r="J106" i="1"/>
  <c r="F106" i="1"/>
  <c r="AT105" i="1"/>
  <c r="AN105" i="1"/>
  <c r="AJ105" i="1"/>
  <c r="AF105" i="1"/>
  <c r="AB105" i="1"/>
  <c r="X105" i="1"/>
  <c r="R105" i="1"/>
  <c r="L105" i="1"/>
  <c r="H105" i="1"/>
  <c r="D105" i="1"/>
  <c r="AR105" i="1"/>
  <c r="AL105" i="1"/>
  <c r="AH105" i="1"/>
  <c r="AD105" i="1"/>
  <c r="Z105" i="1"/>
  <c r="T105" i="1"/>
  <c r="P105" i="1"/>
  <c r="N105" i="1"/>
  <c r="J105" i="1"/>
  <c r="F105" i="1"/>
  <c r="AT104" i="1"/>
  <c r="AN104" i="1"/>
  <c r="AJ104" i="1"/>
  <c r="AF104" i="1"/>
  <c r="AB104" i="1"/>
  <c r="X104" i="1"/>
  <c r="R104" i="1"/>
  <c r="L104" i="1"/>
  <c r="H104" i="1"/>
  <c r="D104" i="1"/>
  <c r="AR104" i="1"/>
  <c r="AL104" i="1"/>
  <c r="AH104" i="1"/>
  <c r="AD104" i="1"/>
  <c r="Z104" i="1"/>
  <c r="T104" i="1"/>
  <c r="P104" i="1"/>
  <c r="N104" i="1"/>
  <c r="J104" i="1"/>
  <c r="F104" i="1"/>
  <c r="AT103" i="1"/>
  <c r="AN103" i="1"/>
  <c r="AJ103" i="1"/>
  <c r="AF103" i="1"/>
  <c r="AB103" i="1"/>
  <c r="X103" i="1"/>
  <c r="R103" i="1"/>
  <c r="L103" i="1"/>
  <c r="H103" i="1"/>
  <c r="D103" i="1"/>
  <c r="AR103" i="1"/>
  <c r="AL103" i="1"/>
  <c r="AH103" i="1"/>
  <c r="AD103" i="1"/>
  <c r="Z103" i="1"/>
  <c r="T103" i="1"/>
  <c r="P103" i="1"/>
  <c r="N103" i="1"/>
  <c r="J103" i="1"/>
  <c r="F103" i="1"/>
  <c r="AT102" i="1"/>
  <c r="AN102" i="1"/>
  <c r="AJ102" i="1"/>
  <c r="AF102" i="1"/>
  <c r="AB102" i="1"/>
  <c r="X102" i="1"/>
  <c r="R102" i="1"/>
  <c r="L102" i="1"/>
  <c r="H102" i="1"/>
  <c r="D102" i="1"/>
  <c r="AR102" i="1"/>
  <c r="AL102" i="1"/>
  <c r="AH102" i="1"/>
  <c r="AD102" i="1"/>
  <c r="Z102" i="1"/>
  <c r="T102" i="1"/>
  <c r="P102" i="1"/>
  <c r="N102" i="1"/>
  <c r="J102" i="1"/>
  <c r="F102" i="1"/>
  <c r="AT101" i="1"/>
  <c r="AN101" i="1"/>
  <c r="AJ101" i="1"/>
  <c r="AF101" i="1"/>
  <c r="AB101" i="1"/>
  <c r="X101" i="1"/>
  <c r="R101" i="1"/>
  <c r="L101" i="1"/>
  <c r="H101" i="1"/>
  <c r="D101" i="1"/>
  <c r="AR101" i="1"/>
  <c r="AL101" i="1"/>
  <c r="AH101" i="1"/>
  <c r="AD101" i="1"/>
  <c r="Z101" i="1"/>
  <c r="T101" i="1"/>
  <c r="P101" i="1"/>
  <c r="N101" i="1"/>
  <c r="J101" i="1"/>
  <c r="F101" i="1"/>
  <c r="AT100" i="1"/>
  <c r="AN100" i="1"/>
  <c r="AJ100" i="1"/>
  <c r="AF100" i="1"/>
  <c r="AB100" i="1"/>
  <c r="X100" i="1"/>
  <c r="R100" i="1"/>
  <c r="L100" i="1"/>
  <c r="H100" i="1"/>
  <c r="D100" i="1"/>
  <c r="AR100" i="1"/>
  <c r="AL100" i="1"/>
  <c r="AH100" i="1"/>
  <c r="AD100" i="1"/>
  <c r="Z100" i="1"/>
  <c r="T100" i="1"/>
  <c r="P100" i="1"/>
  <c r="N100" i="1"/>
  <c r="J100" i="1"/>
  <c r="F100" i="1"/>
  <c r="AT99" i="1"/>
  <c r="AN99" i="1"/>
  <c r="AJ99" i="1"/>
  <c r="AF99" i="1"/>
  <c r="AB99" i="1"/>
  <c r="X99" i="1"/>
  <c r="R99" i="1"/>
  <c r="L99" i="1"/>
  <c r="H99" i="1"/>
  <c r="D99" i="1"/>
  <c r="AR99" i="1"/>
  <c r="AL99" i="1"/>
  <c r="AH99" i="1"/>
  <c r="AD99" i="1"/>
  <c r="Z99" i="1"/>
  <c r="T99" i="1"/>
  <c r="P99" i="1"/>
  <c r="N99" i="1"/>
  <c r="J99" i="1"/>
  <c r="F99" i="1"/>
  <c r="AT98" i="1"/>
  <c r="AN98" i="1"/>
  <c r="AJ98" i="1"/>
  <c r="AF98" i="1"/>
  <c r="AB98" i="1"/>
  <c r="X98" i="1"/>
  <c r="R98" i="1"/>
  <c r="L98" i="1"/>
  <c r="H98" i="1"/>
  <c r="D98" i="1"/>
  <c r="AR98" i="1"/>
  <c r="AL98" i="1"/>
  <c r="AH98" i="1"/>
  <c r="AD98" i="1"/>
  <c r="Z98" i="1"/>
  <c r="T98" i="1"/>
  <c r="P98" i="1"/>
  <c r="N98" i="1"/>
  <c r="J98" i="1"/>
  <c r="F98" i="1"/>
  <c r="AT97" i="1"/>
  <c r="AN97" i="1"/>
  <c r="AJ97" i="1"/>
  <c r="AF97" i="1"/>
  <c r="AB97" i="1"/>
  <c r="X97" i="1"/>
  <c r="R97" i="1"/>
  <c r="L97" i="1"/>
  <c r="H97" i="1"/>
  <c r="D97" i="1"/>
  <c r="AR97" i="1"/>
  <c r="AL97" i="1"/>
  <c r="AH97" i="1"/>
  <c r="AD97" i="1"/>
  <c r="Z97" i="1"/>
  <c r="T97" i="1"/>
  <c r="P97" i="1"/>
  <c r="N97" i="1"/>
  <c r="J97" i="1"/>
  <c r="F97" i="1"/>
  <c r="AT96" i="1"/>
  <c r="AN96" i="1"/>
  <c r="AJ96" i="1"/>
  <c r="AF96" i="1"/>
  <c r="AB96" i="1"/>
  <c r="X96" i="1"/>
  <c r="R96" i="1"/>
  <c r="L96" i="1"/>
  <c r="H96" i="1"/>
  <c r="D96" i="1"/>
  <c r="AR96" i="1"/>
  <c r="AL96" i="1"/>
  <c r="AH96" i="1"/>
  <c r="AD96" i="1"/>
  <c r="Z96" i="1"/>
  <c r="T96" i="1"/>
  <c r="P96" i="1"/>
  <c r="N96" i="1"/>
  <c r="J96" i="1"/>
  <c r="F96" i="1"/>
  <c r="AT95" i="1"/>
  <c r="AN95" i="1"/>
  <c r="AJ95" i="1"/>
  <c r="AF95" i="1"/>
  <c r="AB95" i="1"/>
  <c r="X95" i="1"/>
  <c r="R95" i="1"/>
  <c r="L95" i="1"/>
  <c r="H95" i="1"/>
  <c r="D95" i="1"/>
  <c r="AR95" i="1"/>
  <c r="AL95" i="1"/>
  <c r="AH95" i="1"/>
  <c r="AD95" i="1"/>
  <c r="Z95" i="1"/>
  <c r="T95" i="1"/>
  <c r="P95" i="1"/>
  <c r="N95" i="1"/>
  <c r="J95" i="1"/>
  <c r="F95" i="1"/>
  <c r="AR55" i="1"/>
  <c r="AP55" i="1"/>
  <c r="AN55" i="1"/>
  <c r="AJ55" i="1"/>
  <c r="AF55" i="1"/>
  <c r="AB55" i="1"/>
  <c r="X55" i="1"/>
  <c r="R55" i="1"/>
  <c r="L55" i="1"/>
  <c r="H55" i="1"/>
  <c r="D55" i="1"/>
  <c r="AT55" i="1"/>
  <c r="AL55" i="1"/>
  <c r="AH55" i="1"/>
  <c r="AD55" i="1"/>
  <c r="Z55" i="1"/>
  <c r="T55" i="1"/>
  <c r="N55" i="1"/>
  <c r="J55" i="1"/>
  <c r="F55" i="1"/>
  <c r="AT54" i="1"/>
  <c r="AP54" i="1"/>
  <c r="AN54" i="1"/>
  <c r="AJ54" i="1"/>
  <c r="AF54" i="1"/>
  <c r="AB54" i="1"/>
  <c r="X54" i="1"/>
  <c r="R54" i="1"/>
  <c r="L54" i="1"/>
  <c r="H54" i="1"/>
  <c r="D54" i="1"/>
  <c r="AR54" i="1"/>
  <c r="AL54" i="1"/>
  <c r="AH54" i="1"/>
  <c r="AD54" i="1"/>
  <c r="Z54" i="1"/>
  <c r="T54" i="1"/>
  <c r="N54" i="1"/>
  <c r="J54" i="1"/>
  <c r="F54" i="1"/>
  <c r="AT53" i="1"/>
  <c r="AP53" i="1"/>
  <c r="AN53" i="1"/>
  <c r="AJ53" i="1"/>
  <c r="AF53" i="1"/>
  <c r="AB53" i="1"/>
  <c r="X53" i="1"/>
  <c r="R53" i="1"/>
  <c r="L53" i="1"/>
  <c r="H53" i="1"/>
  <c r="D53" i="1"/>
  <c r="AR53" i="1"/>
  <c r="AL53" i="1"/>
  <c r="AH53" i="1"/>
  <c r="AD53" i="1"/>
  <c r="Z53" i="1"/>
  <c r="T53" i="1"/>
  <c r="N53" i="1"/>
  <c r="J53" i="1"/>
  <c r="F53" i="1"/>
  <c r="AT52" i="1"/>
  <c r="AP52" i="1"/>
  <c r="AN52" i="1"/>
  <c r="AJ52" i="1"/>
  <c r="AF52" i="1"/>
  <c r="AB52" i="1"/>
  <c r="X52" i="1"/>
  <c r="R52" i="1"/>
  <c r="L52" i="1"/>
  <c r="H52" i="1"/>
  <c r="D52" i="1"/>
  <c r="AR52" i="1"/>
  <c r="AL52" i="1"/>
  <c r="AH52" i="1"/>
  <c r="AD52" i="1"/>
  <c r="Z52" i="1"/>
  <c r="T52" i="1"/>
  <c r="N52" i="1"/>
  <c r="J52" i="1"/>
  <c r="F52" i="1"/>
  <c r="AT51" i="1"/>
  <c r="AP51" i="1"/>
  <c r="AN51" i="1"/>
  <c r="AJ51" i="1"/>
  <c r="AF51" i="1"/>
  <c r="AB51" i="1"/>
  <c r="X51" i="1"/>
  <c r="R51" i="1"/>
  <c r="L51" i="1"/>
  <c r="H51" i="1"/>
  <c r="D51" i="1"/>
  <c r="AR51" i="1"/>
  <c r="AL51" i="1"/>
  <c r="AH51" i="1"/>
  <c r="AD51" i="1"/>
  <c r="Z51" i="1"/>
  <c r="T51" i="1"/>
  <c r="N51" i="1"/>
  <c r="J51" i="1"/>
  <c r="F51" i="1"/>
  <c r="AT50" i="1"/>
  <c r="AP50" i="1"/>
  <c r="AN50" i="1"/>
  <c r="AJ50" i="1"/>
  <c r="AF50" i="1"/>
  <c r="AB50" i="1"/>
  <c r="X50" i="1"/>
  <c r="R50" i="1"/>
  <c r="L50" i="1"/>
  <c r="H50" i="1"/>
  <c r="D50" i="1"/>
  <c r="AR50" i="1"/>
  <c r="AL50" i="1"/>
  <c r="AH50" i="1"/>
  <c r="AD50" i="1"/>
  <c r="Z50" i="1"/>
  <c r="T50" i="1"/>
  <c r="N50" i="1"/>
  <c r="J50" i="1"/>
  <c r="F50" i="1"/>
  <c r="AU73" i="1"/>
  <c r="V73" i="1"/>
  <c r="AR72" i="1"/>
  <c r="AL72" i="1"/>
  <c r="AH72" i="1"/>
  <c r="AD72" i="1"/>
  <c r="Z72" i="1"/>
  <c r="T72" i="1"/>
  <c r="P72" i="1"/>
  <c r="N72" i="1"/>
  <c r="J72" i="1"/>
  <c r="F72" i="1"/>
  <c r="AT72" i="1"/>
  <c r="AN72" i="1"/>
  <c r="AJ72" i="1"/>
  <c r="AF72" i="1"/>
  <c r="AB72" i="1"/>
  <c r="X72" i="1"/>
  <c r="R72" i="1"/>
  <c r="L72" i="1"/>
  <c r="H72" i="1"/>
  <c r="D72" i="1"/>
  <c r="AR71" i="1"/>
  <c r="AL71" i="1"/>
  <c r="AH71" i="1"/>
  <c r="AD71" i="1"/>
  <c r="Z71" i="1"/>
  <c r="T71" i="1"/>
  <c r="P71" i="1"/>
  <c r="N71" i="1"/>
  <c r="J71" i="1"/>
  <c r="F71" i="1"/>
  <c r="AT71" i="1"/>
  <c r="AN71" i="1"/>
  <c r="AJ71" i="1"/>
  <c r="AF71" i="1"/>
  <c r="AB71" i="1"/>
  <c r="X71" i="1"/>
  <c r="R71" i="1"/>
  <c r="L71" i="1"/>
  <c r="H71" i="1"/>
  <c r="D71" i="1"/>
  <c r="AR70" i="1"/>
  <c r="AL70" i="1"/>
  <c r="AH70" i="1"/>
  <c r="AD70" i="1"/>
  <c r="Z70" i="1"/>
  <c r="T70" i="1"/>
  <c r="P70" i="1"/>
  <c r="N70" i="1"/>
  <c r="J70" i="1"/>
  <c r="F70" i="1"/>
  <c r="AT70" i="1"/>
  <c r="AN70" i="1"/>
  <c r="AJ70" i="1"/>
  <c r="AF70" i="1"/>
  <c r="AB70" i="1"/>
  <c r="X70" i="1"/>
  <c r="R70" i="1"/>
  <c r="L70" i="1"/>
  <c r="H70" i="1"/>
  <c r="D70" i="1"/>
  <c r="AR69" i="1"/>
  <c r="AL69" i="1"/>
  <c r="AH69" i="1"/>
  <c r="AD69" i="1"/>
  <c r="Z69" i="1"/>
  <c r="T69" i="1"/>
  <c r="P69" i="1"/>
  <c r="N69" i="1"/>
  <c r="J69" i="1"/>
  <c r="F69" i="1"/>
  <c r="AT69" i="1"/>
  <c r="AN69" i="1"/>
  <c r="AJ69" i="1"/>
  <c r="AF69" i="1"/>
  <c r="AB69" i="1"/>
  <c r="X69" i="1"/>
  <c r="R69" i="1"/>
  <c r="L69" i="1"/>
  <c r="H69" i="1"/>
  <c r="D69" i="1"/>
  <c r="AR68" i="1"/>
  <c r="AL68" i="1"/>
  <c r="AH68" i="1"/>
  <c r="AD68" i="1"/>
  <c r="Z68" i="1"/>
  <c r="T68" i="1"/>
  <c r="P68" i="1"/>
  <c r="N68" i="1"/>
  <c r="J68" i="1"/>
  <c r="F68" i="1"/>
  <c r="AT68" i="1"/>
  <c r="AN68" i="1"/>
  <c r="AJ68" i="1"/>
  <c r="AF68" i="1"/>
  <c r="AB68" i="1"/>
  <c r="X68" i="1"/>
  <c r="R68" i="1"/>
  <c r="L68" i="1"/>
  <c r="H68" i="1"/>
  <c r="D68" i="1"/>
  <c r="AR67" i="1"/>
  <c r="AL67" i="1"/>
  <c r="AH67" i="1"/>
  <c r="AD67" i="1"/>
  <c r="Z67" i="1"/>
  <c r="T67" i="1"/>
  <c r="P67" i="1"/>
  <c r="N67" i="1"/>
  <c r="J67" i="1"/>
  <c r="F67" i="1"/>
  <c r="AT67" i="1"/>
  <c r="AN67" i="1"/>
  <c r="AJ67" i="1"/>
  <c r="AF67" i="1"/>
  <c r="AB67" i="1"/>
  <c r="X67" i="1"/>
  <c r="R67" i="1"/>
  <c r="L67" i="1"/>
  <c r="H67" i="1"/>
  <c r="D67" i="1"/>
  <c r="AR66" i="1"/>
  <c r="AL66" i="1"/>
  <c r="AH66" i="1"/>
  <c r="AD66" i="1"/>
  <c r="Z66" i="1"/>
  <c r="T66" i="1"/>
  <c r="P66" i="1"/>
  <c r="N66" i="1"/>
  <c r="J66" i="1"/>
  <c r="F66" i="1"/>
  <c r="AT66" i="1"/>
  <c r="AN66" i="1"/>
  <c r="AJ66" i="1"/>
  <c r="AF66" i="1"/>
  <c r="AB66" i="1"/>
  <c r="X66" i="1"/>
  <c r="R66" i="1"/>
  <c r="L66" i="1"/>
  <c r="H66" i="1"/>
  <c r="D66" i="1"/>
  <c r="AR65" i="1"/>
  <c r="AL65" i="1"/>
  <c r="AH65" i="1"/>
  <c r="AD65" i="1"/>
  <c r="Z65" i="1"/>
  <c r="T65" i="1"/>
  <c r="P65" i="1"/>
  <c r="N65" i="1"/>
  <c r="J65" i="1"/>
  <c r="F65" i="1"/>
  <c r="AT65" i="1"/>
  <c r="AN65" i="1"/>
  <c r="AJ65" i="1"/>
  <c r="AF65" i="1"/>
  <c r="AB65" i="1"/>
  <c r="X65" i="1"/>
  <c r="R65" i="1"/>
  <c r="L65" i="1"/>
  <c r="H65" i="1"/>
  <c r="D65" i="1"/>
  <c r="AR64" i="1"/>
  <c r="AL64" i="1"/>
  <c r="AH64" i="1"/>
  <c r="AD64" i="1"/>
  <c r="Z64" i="1"/>
  <c r="T64" i="1"/>
  <c r="P64" i="1"/>
  <c r="N64" i="1"/>
  <c r="J64" i="1"/>
  <c r="F64" i="1"/>
  <c r="AT64" i="1"/>
  <c r="AN64" i="1"/>
  <c r="AJ64" i="1"/>
  <c r="AF64" i="1"/>
  <c r="AB64" i="1"/>
  <c r="X64" i="1"/>
  <c r="R64" i="1"/>
  <c r="L64" i="1"/>
  <c r="H64" i="1"/>
  <c r="D64" i="1"/>
  <c r="AR63" i="1"/>
  <c r="AL63" i="1"/>
  <c r="AH63" i="1"/>
  <c r="AD63" i="1"/>
  <c r="Z63" i="1"/>
  <c r="T63" i="1"/>
  <c r="P63" i="1"/>
  <c r="N63" i="1"/>
  <c r="J63" i="1"/>
  <c r="F63" i="1"/>
  <c r="AT63" i="1"/>
  <c r="AN63" i="1"/>
  <c r="AJ63" i="1"/>
  <c r="AF63" i="1"/>
  <c r="AB63" i="1"/>
  <c r="X63" i="1"/>
  <c r="R63" i="1"/>
  <c r="L63" i="1"/>
  <c r="H63" i="1"/>
  <c r="D63" i="1"/>
  <c r="AR62" i="1"/>
  <c r="AL62" i="1"/>
  <c r="AH62" i="1"/>
  <c r="AD62" i="1"/>
  <c r="Z62" i="1"/>
  <c r="T62" i="1"/>
  <c r="P62" i="1"/>
  <c r="N62" i="1"/>
  <c r="J62" i="1"/>
  <c r="F62" i="1"/>
  <c r="AT62" i="1"/>
  <c r="AN62" i="1"/>
  <c r="AJ62" i="1"/>
  <c r="AF62" i="1"/>
  <c r="AB62" i="1"/>
  <c r="X62" i="1"/>
  <c r="R62" i="1"/>
  <c r="L62" i="1"/>
  <c r="H62" i="1"/>
  <c r="D62" i="1"/>
  <c r="AR61" i="1"/>
  <c r="AL61" i="1"/>
  <c r="AH61" i="1"/>
  <c r="AD61" i="1"/>
  <c r="Z61" i="1"/>
  <c r="T61" i="1"/>
  <c r="P61" i="1"/>
  <c r="N61" i="1"/>
  <c r="J61" i="1"/>
  <c r="F61" i="1"/>
  <c r="AT61" i="1"/>
  <c r="AN61" i="1"/>
  <c r="AJ61" i="1"/>
  <c r="AF61" i="1"/>
  <c r="AB61" i="1"/>
  <c r="X61" i="1"/>
  <c r="R61" i="1"/>
  <c r="L61" i="1"/>
  <c r="H61" i="1"/>
  <c r="D61" i="1"/>
  <c r="AR60" i="1"/>
  <c r="AL60" i="1"/>
  <c r="AH60" i="1"/>
  <c r="AD60" i="1"/>
  <c r="Z60" i="1"/>
  <c r="T60" i="1"/>
  <c r="P60" i="1"/>
  <c r="N60" i="1"/>
  <c r="J60" i="1"/>
  <c r="F60" i="1"/>
  <c r="AT60" i="1"/>
  <c r="AN60" i="1"/>
  <c r="AJ60" i="1"/>
  <c r="AF60" i="1"/>
  <c r="AB60" i="1"/>
  <c r="X60" i="1"/>
  <c r="R60" i="1"/>
  <c r="L60" i="1"/>
  <c r="H60" i="1"/>
  <c r="D60" i="1"/>
  <c r="AR59" i="1"/>
  <c r="AL59" i="1"/>
  <c r="AH59" i="1"/>
  <c r="AD59" i="1"/>
  <c r="Z59" i="1"/>
  <c r="T59" i="1"/>
  <c r="P59" i="1"/>
  <c r="N59" i="1"/>
  <c r="J59" i="1"/>
  <c r="F59" i="1"/>
  <c r="AT59" i="1"/>
  <c r="AN59" i="1"/>
  <c r="AJ59" i="1"/>
  <c r="AF59" i="1"/>
  <c r="AB59" i="1"/>
  <c r="X59" i="1"/>
  <c r="R59" i="1"/>
  <c r="L59" i="1"/>
  <c r="H59" i="1"/>
  <c r="D59" i="1"/>
  <c r="AR58" i="1"/>
  <c r="AL58" i="1"/>
  <c r="AH58" i="1"/>
  <c r="AD58" i="1"/>
  <c r="Z58" i="1"/>
  <c r="T58" i="1"/>
  <c r="P58" i="1"/>
  <c r="N58" i="1"/>
  <c r="J58" i="1"/>
  <c r="F58" i="1"/>
  <c r="AT58" i="1"/>
  <c r="AN58" i="1"/>
  <c r="AJ58" i="1"/>
  <c r="AF58" i="1"/>
  <c r="AB58" i="1"/>
  <c r="X58" i="1"/>
  <c r="R58" i="1"/>
  <c r="L58" i="1"/>
  <c r="H58" i="1"/>
  <c r="D58" i="1"/>
  <c r="AR57" i="1"/>
  <c r="AL57" i="1"/>
  <c r="AH57" i="1"/>
  <c r="AD57" i="1"/>
  <c r="Z57" i="1"/>
  <c r="T57" i="1"/>
  <c r="P57" i="1"/>
  <c r="N57" i="1"/>
  <c r="J57" i="1"/>
  <c r="F57" i="1"/>
  <c r="AT57" i="1"/>
  <c r="AN57" i="1"/>
  <c r="AJ57" i="1"/>
  <c r="AF57" i="1"/>
  <c r="AB57" i="1"/>
  <c r="X57" i="1"/>
  <c r="R57" i="1"/>
  <c r="L57" i="1"/>
  <c r="H57" i="1"/>
  <c r="D57" i="1"/>
  <c r="AR56" i="1"/>
  <c r="AL56" i="1"/>
  <c r="AH56" i="1"/>
  <c r="AD56" i="1"/>
  <c r="Z56" i="1"/>
  <c r="T56" i="1"/>
  <c r="P56" i="1"/>
  <c r="N56" i="1"/>
  <c r="J56" i="1"/>
  <c r="F56" i="1"/>
  <c r="AT56" i="1"/>
  <c r="AN56" i="1"/>
  <c r="AJ56" i="1"/>
  <c r="AF56" i="1"/>
  <c r="AB56" i="1"/>
  <c r="X56" i="1"/>
  <c r="R56" i="1"/>
  <c r="L56" i="1"/>
  <c r="H56" i="1"/>
  <c r="D56" i="1"/>
  <c r="Q153" i="1"/>
  <c r="E153" i="1"/>
  <c r="AA153" i="1"/>
  <c r="U41" i="1"/>
  <c r="AT34" i="1"/>
  <c r="AP34" i="1"/>
  <c r="AN34" i="1"/>
  <c r="AJ34" i="1"/>
  <c r="AF34" i="1"/>
  <c r="AB34" i="1"/>
  <c r="X34" i="1"/>
  <c r="R34" i="1"/>
  <c r="L34" i="1"/>
  <c r="H34" i="1"/>
  <c r="D34" i="1"/>
  <c r="AR34" i="1"/>
  <c r="AL34" i="1"/>
  <c r="AH34" i="1"/>
  <c r="AD34" i="1"/>
  <c r="Z34" i="1"/>
  <c r="T34" i="1"/>
  <c r="N34" i="1"/>
  <c r="J34" i="1"/>
  <c r="F34" i="1"/>
  <c r="AT33" i="1"/>
  <c r="AP33" i="1"/>
  <c r="AN33" i="1"/>
  <c r="AJ33" i="1"/>
  <c r="AF33" i="1"/>
  <c r="AB33" i="1"/>
  <c r="X33" i="1"/>
  <c r="R33" i="1"/>
  <c r="L33" i="1"/>
  <c r="H33" i="1"/>
  <c r="D33" i="1"/>
  <c r="AR33" i="1"/>
  <c r="AL33" i="1"/>
  <c r="AH33" i="1"/>
  <c r="AD33" i="1"/>
  <c r="Z33" i="1"/>
  <c r="T33" i="1"/>
  <c r="N33" i="1"/>
  <c r="J33" i="1"/>
  <c r="F33" i="1"/>
  <c r="AP131" i="1"/>
  <c r="AP129" i="1"/>
  <c r="AP127" i="1"/>
  <c r="AU147" i="1"/>
  <c r="V147" i="1" s="1"/>
  <c r="AU143" i="1"/>
  <c r="V143" i="1" s="1"/>
  <c r="AU139" i="1"/>
  <c r="V139" i="1" s="1"/>
  <c r="AU136" i="1"/>
  <c r="V136" i="1" s="1"/>
  <c r="AU134" i="1"/>
  <c r="V134" i="1" s="1"/>
  <c r="U123" i="1"/>
  <c r="AU119" i="1"/>
  <c r="V119" i="1" s="1"/>
  <c r="AU118" i="1"/>
  <c r="V118" i="1" s="1"/>
  <c r="AU117" i="1"/>
  <c r="V117" i="1" s="1"/>
  <c r="AU90" i="1"/>
  <c r="V90" i="1" s="1"/>
  <c r="AU88" i="1"/>
  <c r="V88" i="1" s="1"/>
  <c r="AU86" i="1"/>
  <c r="V86" i="1" s="1"/>
  <c r="AU84" i="1"/>
  <c r="V84" i="1" s="1"/>
  <c r="AU82" i="1"/>
  <c r="V82" i="1" s="1"/>
  <c r="AU80" i="1"/>
  <c r="V80" i="1" s="1"/>
  <c r="U92" i="1"/>
  <c r="AR132" i="1"/>
  <c r="AL132" i="1"/>
  <c r="AH132" i="1"/>
  <c r="AD132" i="1"/>
  <c r="Z132" i="1"/>
  <c r="AT132" i="1"/>
  <c r="AJ132" i="1"/>
  <c r="AB132" i="1"/>
  <c r="T132" i="1"/>
  <c r="P132" i="1"/>
  <c r="N132" i="1"/>
  <c r="J132" i="1"/>
  <c r="F132" i="1"/>
  <c r="AP132" i="1"/>
  <c r="AN132" i="1"/>
  <c r="AF132" i="1"/>
  <c r="X132" i="1"/>
  <c r="R132" i="1"/>
  <c r="L132" i="1"/>
  <c r="H132" i="1"/>
  <c r="D132" i="1"/>
  <c r="AR131" i="1"/>
  <c r="AL131" i="1"/>
  <c r="AH131" i="1"/>
  <c r="AD131" i="1"/>
  <c r="Z131" i="1"/>
  <c r="T131" i="1"/>
  <c r="P131" i="1"/>
  <c r="N131" i="1"/>
  <c r="J131" i="1"/>
  <c r="F131" i="1"/>
  <c r="AT131" i="1"/>
  <c r="AN131" i="1"/>
  <c r="AJ131" i="1"/>
  <c r="AF131" i="1"/>
  <c r="AB131" i="1"/>
  <c r="X131" i="1"/>
  <c r="R131" i="1"/>
  <c r="L131" i="1"/>
  <c r="H131" i="1"/>
  <c r="D131" i="1"/>
  <c r="AR130" i="1"/>
  <c r="AL130" i="1"/>
  <c r="AH130" i="1"/>
  <c r="AD130" i="1"/>
  <c r="Z130" i="1"/>
  <c r="T130" i="1"/>
  <c r="P130" i="1"/>
  <c r="N130" i="1"/>
  <c r="J130" i="1"/>
  <c r="F130" i="1"/>
  <c r="AT130" i="1"/>
  <c r="AN130" i="1"/>
  <c r="AJ130" i="1"/>
  <c r="AF130" i="1"/>
  <c r="AB130" i="1"/>
  <c r="X130" i="1"/>
  <c r="R130" i="1"/>
  <c r="L130" i="1"/>
  <c r="H130" i="1"/>
  <c r="D130" i="1"/>
  <c r="AR129" i="1"/>
  <c r="AL129" i="1"/>
  <c r="AH129" i="1"/>
  <c r="AD129" i="1"/>
  <c r="Z129" i="1"/>
  <c r="T129" i="1"/>
  <c r="P129" i="1"/>
  <c r="N129" i="1"/>
  <c r="J129" i="1"/>
  <c r="F129" i="1"/>
  <c r="AT129" i="1"/>
  <c r="AN129" i="1"/>
  <c r="AJ129" i="1"/>
  <c r="AF129" i="1"/>
  <c r="AB129" i="1"/>
  <c r="X129" i="1"/>
  <c r="R129" i="1"/>
  <c r="L129" i="1"/>
  <c r="H129" i="1"/>
  <c r="D129" i="1"/>
  <c r="AR128" i="1"/>
  <c r="AL128" i="1"/>
  <c r="AH128" i="1"/>
  <c r="AD128" i="1"/>
  <c r="Z128" i="1"/>
  <c r="T128" i="1"/>
  <c r="P128" i="1"/>
  <c r="N128" i="1"/>
  <c r="J128" i="1"/>
  <c r="F128" i="1"/>
  <c r="AT128" i="1"/>
  <c r="AN128" i="1"/>
  <c r="AJ128" i="1"/>
  <c r="AF128" i="1"/>
  <c r="AB128" i="1"/>
  <c r="X128" i="1"/>
  <c r="R128" i="1"/>
  <c r="L128" i="1"/>
  <c r="H128" i="1"/>
  <c r="D128" i="1"/>
  <c r="AR127" i="1"/>
  <c r="AL127" i="1"/>
  <c r="AH127" i="1"/>
  <c r="AD127" i="1"/>
  <c r="Z127" i="1"/>
  <c r="T127" i="1"/>
  <c r="P127" i="1"/>
  <c r="N127" i="1"/>
  <c r="J127" i="1"/>
  <c r="F127" i="1"/>
  <c r="AT127" i="1"/>
  <c r="AN127" i="1"/>
  <c r="AJ127" i="1"/>
  <c r="AF127" i="1"/>
  <c r="AB127" i="1"/>
  <c r="X127" i="1"/>
  <c r="R127" i="1"/>
  <c r="L127" i="1"/>
  <c r="H127" i="1"/>
  <c r="D127" i="1"/>
  <c r="AR126" i="1"/>
  <c r="AL126" i="1"/>
  <c r="AH126" i="1"/>
  <c r="AD126" i="1"/>
  <c r="Z126" i="1"/>
  <c r="T126" i="1"/>
  <c r="P126" i="1"/>
  <c r="N126" i="1"/>
  <c r="J126" i="1"/>
  <c r="F126" i="1"/>
  <c r="AT126" i="1"/>
  <c r="AN126" i="1"/>
  <c r="AJ126" i="1"/>
  <c r="AF126" i="1"/>
  <c r="AB126" i="1"/>
  <c r="X126" i="1"/>
  <c r="R126" i="1"/>
  <c r="L126" i="1"/>
  <c r="H126" i="1"/>
  <c r="D126" i="1"/>
  <c r="AR125" i="1"/>
  <c r="AL125" i="1"/>
  <c r="AH125" i="1"/>
  <c r="AD125" i="1"/>
  <c r="Z125" i="1"/>
  <c r="T125" i="1"/>
  <c r="P125" i="1"/>
  <c r="N125" i="1"/>
  <c r="J125" i="1"/>
  <c r="F125" i="1"/>
  <c r="AT125" i="1"/>
  <c r="AN125" i="1"/>
  <c r="AJ125" i="1"/>
  <c r="AF125" i="1"/>
  <c r="AB125" i="1"/>
  <c r="X125" i="1"/>
  <c r="R125" i="1"/>
  <c r="L125" i="1"/>
  <c r="H125" i="1"/>
  <c r="D125" i="1"/>
  <c r="AR124" i="1"/>
  <c r="AL124" i="1"/>
  <c r="AH124" i="1"/>
  <c r="AD124" i="1"/>
  <c r="Z124" i="1"/>
  <c r="T124" i="1"/>
  <c r="P124" i="1"/>
  <c r="N124" i="1"/>
  <c r="J124" i="1"/>
  <c r="F124" i="1"/>
  <c r="AT124" i="1"/>
  <c r="AN124" i="1"/>
  <c r="AJ124" i="1"/>
  <c r="AF124" i="1"/>
  <c r="AB124" i="1"/>
  <c r="X124" i="1"/>
  <c r="R124" i="1"/>
  <c r="L124" i="1"/>
  <c r="H124" i="1"/>
  <c r="D124" i="1"/>
  <c r="AT122" i="1"/>
  <c r="AP122" i="1"/>
  <c r="AN122" i="1"/>
  <c r="AJ122" i="1"/>
  <c r="AF122" i="1"/>
  <c r="AB122" i="1"/>
  <c r="X122" i="1"/>
  <c r="R122" i="1"/>
  <c r="L122" i="1"/>
  <c r="H122" i="1"/>
  <c r="D122" i="1"/>
  <c r="AR122" i="1"/>
  <c r="AL122" i="1"/>
  <c r="AH122" i="1"/>
  <c r="AD122" i="1"/>
  <c r="Z122" i="1"/>
  <c r="T122" i="1"/>
  <c r="N122" i="1"/>
  <c r="J122" i="1"/>
  <c r="F122" i="1"/>
  <c r="AT121" i="1"/>
  <c r="AP121" i="1"/>
  <c r="AN121" i="1"/>
  <c r="AJ121" i="1"/>
  <c r="AF121" i="1"/>
  <c r="AB121" i="1"/>
  <c r="X121" i="1"/>
  <c r="R121" i="1"/>
  <c r="L121" i="1"/>
  <c r="H121" i="1"/>
  <c r="D121" i="1"/>
  <c r="AR121" i="1"/>
  <c r="AL121" i="1"/>
  <c r="AH121" i="1"/>
  <c r="AD121" i="1"/>
  <c r="Z121" i="1"/>
  <c r="T121" i="1"/>
  <c r="N121" i="1"/>
  <c r="J121" i="1"/>
  <c r="F121" i="1"/>
  <c r="AT120" i="1"/>
  <c r="AP120" i="1"/>
  <c r="AN120" i="1"/>
  <c r="AJ120" i="1"/>
  <c r="AF120" i="1"/>
  <c r="AB120" i="1"/>
  <c r="X120" i="1"/>
  <c r="R120" i="1"/>
  <c r="L120" i="1"/>
  <c r="H120" i="1"/>
  <c r="D120" i="1"/>
  <c r="AR120" i="1"/>
  <c r="AL120" i="1"/>
  <c r="AH120" i="1"/>
  <c r="AD120" i="1"/>
  <c r="Z120" i="1"/>
  <c r="T120" i="1"/>
  <c r="N120" i="1"/>
  <c r="J120" i="1"/>
  <c r="F120" i="1"/>
  <c r="P47" i="1"/>
  <c r="U47" i="1"/>
  <c r="V47" i="1" s="1"/>
  <c r="AU40" i="1"/>
  <c r="V40" i="1" s="1"/>
  <c r="AU39" i="1"/>
  <c r="V39" i="1" s="1"/>
  <c r="AU38" i="1"/>
  <c r="V38" i="1" s="1"/>
  <c r="AU37" i="1"/>
  <c r="V37" i="1" s="1"/>
  <c r="AU36" i="1"/>
  <c r="V36" i="1" s="1"/>
  <c r="AU35" i="1"/>
  <c r="V35" i="1" s="1"/>
  <c r="AU4" i="1"/>
  <c r="W153" i="1"/>
  <c r="S153" i="1"/>
  <c r="AC153" i="1"/>
  <c r="Y153" i="1"/>
  <c r="AU49" i="1"/>
  <c r="AU48" i="1"/>
  <c r="AU46" i="1"/>
  <c r="AU45" i="1"/>
  <c r="AU44" i="1"/>
  <c r="AU43" i="1"/>
  <c r="AU42" i="1"/>
  <c r="U32" i="1"/>
  <c r="C153" i="1"/>
  <c r="AT31" i="1"/>
  <c r="AP31" i="1"/>
  <c r="AN31" i="1"/>
  <c r="AJ31" i="1"/>
  <c r="AF31" i="1"/>
  <c r="AB31" i="1"/>
  <c r="X31" i="1"/>
  <c r="R31" i="1"/>
  <c r="L31" i="1"/>
  <c r="H31" i="1"/>
  <c r="D31" i="1"/>
  <c r="AR31" i="1"/>
  <c r="AL31" i="1"/>
  <c r="AH31" i="1"/>
  <c r="AD31" i="1"/>
  <c r="Z31" i="1"/>
  <c r="T31" i="1"/>
  <c r="N31" i="1"/>
  <c r="J31" i="1"/>
  <c r="F31" i="1"/>
  <c r="AT30" i="1"/>
  <c r="AP30" i="1"/>
  <c r="AN30" i="1"/>
  <c r="AJ30" i="1"/>
  <c r="AF30" i="1"/>
  <c r="AB30" i="1"/>
  <c r="X30" i="1"/>
  <c r="R30" i="1"/>
  <c r="L30" i="1"/>
  <c r="H30" i="1"/>
  <c r="D30" i="1"/>
  <c r="AR30" i="1"/>
  <c r="AL30" i="1"/>
  <c r="AH30" i="1"/>
  <c r="AD30" i="1"/>
  <c r="Z30" i="1"/>
  <c r="T30" i="1"/>
  <c r="N30" i="1"/>
  <c r="J30" i="1"/>
  <c r="F30" i="1"/>
  <c r="AT29" i="1"/>
  <c r="AP29" i="1"/>
  <c r="AN29" i="1"/>
  <c r="AJ29" i="1"/>
  <c r="AF29" i="1"/>
  <c r="AB29" i="1"/>
  <c r="X29" i="1"/>
  <c r="R29" i="1"/>
  <c r="L29" i="1"/>
  <c r="H29" i="1"/>
  <c r="D29" i="1"/>
  <c r="AR29" i="1"/>
  <c r="AL29" i="1"/>
  <c r="AH29" i="1"/>
  <c r="AD29" i="1"/>
  <c r="Z29" i="1"/>
  <c r="T29" i="1"/>
  <c r="N29" i="1"/>
  <c r="J29" i="1"/>
  <c r="F29" i="1"/>
  <c r="AT28" i="1"/>
  <c r="AP28" i="1"/>
  <c r="AN28" i="1"/>
  <c r="AJ28" i="1"/>
  <c r="AF28" i="1"/>
  <c r="AB28" i="1"/>
  <c r="X28" i="1"/>
  <c r="R28" i="1"/>
  <c r="L28" i="1"/>
  <c r="H28" i="1"/>
  <c r="D28" i="1"/>
  <c r="AR28" i="1"/>
  <c r="AL28" i="1"/>
  <c r="AH28" i="1"/>
  <c r="AD28" i="1"/>
  <c r="Z28" i="1"/>
  <c r="T28" i="1"/>
  <c r="N28" i="1"/>
  <c r="J28" i="1"/>
  <c r="F28" i="1"/>
  <c r="AT27" i="1"/>
  <c r="AP27" i="1"/>
  <c r="AN27" i="1"/>
  <c r="AJ27" i="1"/>
  <c r="AF27" i="1"/>
  <c r="AB27" i="1"/>
  <c r="X27" i="1"/>
  <c r="R27" i="1"/>
  <c r="L27" i="1"/>
  <c r="H27" i="1"/>
  <c r="D27" i="1"/>
  <c r="AR27" i="1"/>
  <c r="AL27" i="1"/>
  <c r="AH27" i="1"/>
  <c r="AD27" i="1"/>
  <c r="Z27" i="1"/>
  <c r="T27" i="1"/>
  <c r="N27" i="1"/>
  <c r="J27" i="1"/>
  <c r="F27" i="1"/>
  <c r="AT26" i="1"/>
  <c r="AP26" i="1"/>
  <c r="AN26" i="1"/>
  <c r="AJ26" i="1"/>
  <c r="AF26" i="1"/>
  <c r="AB26" i="1"/>
  <c r="X26" i="1"/>
  <c r="R26" i="1"/>
  <c r="L26" i="1"/>
  <c r="H26" i="1"/>
  <c r="D26" i="1"/>
  <c r="AR26" i="1"/>
  <c r="AL26" i="1"/>
  <c r="AH26" i="1"/>
  <c r="AD26" i="1"/>
  <c r="Z26" i="1"/>
  <c r="T26" i="1"/>
  <c r="N26" i="1"/>
  <c r="J26" i="1"/>
  <c r="F26" i="1"/>
  <c r="AT25" i="1"/>
  <c r="AP25" i="1"/>
  <c r="AN25" i="1"/>
  <c r="AJ25" i="1"/>
  <c r="AF25" i="1"/>
  <c r="AB25" i="1"/>
  <c r="X25" i="1"/>
  <c r="R25" i="1"/>
  <c r="L25" i="1"/>
  <c r="H25" i="1"/>
  <c r="D25" i="1"/>
  <c r="AR25" i="1"/>
  <c r="AL25" i="1"/>
  <c r="AH25" i="1"/>
  <c r="AD25" i="1"/>
  <c r="Z25" i="1"/>
  <c r="T25" i="1"/>
  <c r="N25" i="1"/>
  <c r="J25" i="1"/>
  <c r="F25" i="1"/>
  <c r="AT24" i="1"/>
  <c r="AP24" i="1"/>
  <c r="AN24" i="1"/>
  <c r="AJ24" i="1"/>
  <c r="AF24" i="1"/>
  <c r="AB24" i="1"/>
  <c r="X24" i="1"/>
  <c r="R24" i="1"/>
  <c r="L24" i="1"/>
  <c r="H24" i="1"/>
  <c r="D24" i="1"/>
  <c r="AR24" i="1"/>
  <c r="AL24" i="1"/>
  <c r="AH24" i="1"/>
  <c r="AD24" i="1"/>
  <c r="Z24" i="1"/>
  <c r="T24" i="1"/>
  <c r="N24" i="1"/>
  <c r="J24" i="1"/>
  <c r="F24" i="1"/>
  <c r="AT23" i="1"/>
  <c r="AP23" i="1"/>
  <c r="AN23" i="1"/>
  <c r="AJ23" i="1"/>
  <c r="AF23" i="1"/>
  <c r="AB23" i="1"/>
  <c r="X23" i="1"/>
  <c r="R23" i="1"/>
  <c r="L23" i="1"/>
  <c r="H23" i="1"/>
  <c r="D23" i="1"/>
  <c r="AR23" i="1"/>
  <c r="AL23" i="1"/>
  <c r="AH23" i="1"/>
  <c r="AD23" i="1"/>
  <c r="Z23" i="1"/>
  <c r="T23" i="1"/>
  <c r="N23" i="1"/>
  <c r="J23" i="1"/>
  <c r="F23" i="1"/>
  <c r="AT22" i="1"/>
  <c r="AP22" i="1"/>
  <c r="AN22" i="1"/>
  <c r="AJ22" i="1"/>
  <c r="AF22" i="1"/>
  <c r="AB22" i="1"/>
  <c r="X22" i="1"/>
  <c r="R22" i="1"/>
  <c r="L22" i="1"/>
  <c r="H22" i="1"/>
  <c r="D22" i="1"/>
  <c r="AR22" i="1"/>
  <c r="AL22" i="1"/>
  <c r="AH22" i="1"/>
  <c r="AD22" i="1"/>
  <c r="Z22" i="1"/>
  <c r="T22" i="1"/>
  <c r="N22" i="1"/>
  <c r="J22" i="1"/>
  <c r="F22" i="1"/>
  <c r="AT21" i="1"/>
  <c r="AP21" i="1"/>
  <c r="AN21" i="1"/>
  <c r="AJ21" i="1"/>
  <c r="AF21" i="1"/>
  <c r="AB21" i="1"/>
  <c r="X21" i="1"/>
  <c r="R21" i="1"/>
  <c r="L21" i="1"/>
  <c r="H21" i="1"/>
  <c r="D21" i="1"/>
  <c r="AR21" i="1"/>
  <c r="AL21" i="1"/>
  <c r="AH21" i="1"/>
  <c r="AD21" i="1"/>
  <c r="Z21" i="1"/>
  <c r="T21" i="1"/>
  <c r="N21" i="1"/>
  <c r="J21" i="1"/>
  <c r="F21" i="1"/>
  <c r="AT20" i="1"/>
  <c r="AP20" i="1"/>
  <c r="AN20" i="1"/>
  <c r="AJ20" i="1"/>
  <c r="AF20" i="1"/>
  <c r="AB20" i="1"/>
  <c r="X20" i="1"/>
  <c r="R20" i="1"/>
  <c r="L20" i="1"/>
  <c r="H20" i="1"/>
  <c r="D20" i="1"/>
  <c r="AR20" i="1"/>
  <c r="AL20" i="1"/>
  <c r="AH20" i="1"/>
  <c r="AD20" i="1"/>
  <c r="Z20" i="1"/>
  <c r="T20" i="1"/>
  <c r="N20" i="1"/>
  <c r="J20" i="1"/>
  <c r="F20" i="1"/>
  <c r="AT19" i="1"/>
  <c r="AP19" i="1"/>
  <c r="AN19" i="1"/>
  <c r="AJ19" i="1"/>
  <c r="AF19" i="1"/>
  <c r="AB19" i="1"/>
  <c r="X19" i="1"/>
  <c r="R19" i="1"/>
  <c r="L19" i="1"/>
  <c r="H19" i="1"/>
  <c r="D19" i="1"/>
  <c r="AR19" i="1"/>
  <c r="AL19" i="1"/>
  <c r="AH19" i="1"/>
  <c r="AD19" i="1"/>
  <c r="Z19" i="1"/>
  <c r="T19" i="1"/>
  <c r="N19" i="1"/>
  <c r="J19" i="1"/>
  <c r="F19" i="1"/>
  <c r="AT18" i="1"/>
  <c r="AP18" i="1"/>
  <c r="AN18" i="1"/>
  <c r="AJ18" i="1"/>
  <c r="AF18" i="1"/>
  <c r="AB18" i="1"/>
  <c r="X18" i="1"/>
  <c r="R18" i="1"/>
  <c r="L18" i="1"/>
  <c r="H18" i="1"/>
  <c r="D18" i="1"/>
  <c r="AR18" i="1"/>
  <c r="AL18" i="1"/>
  <c r="AH18" i="1"/>
  <c r="AD18" i="1"/>
  <c r="Z18" i="1"/>
  <c r="T18" i="1"/>
  <c r="N18" i="1"/>
  <c r="J18" i="1"/>
  <c r="F18" i="1"/>
  <c r="AT17" i="1"/>
  <c r="AP17" i="1"/>
  <c r="AN17" i="1"/>
  <c r="AJ17" i="1"/>
  <c r="AF17" i="1"/>
  <c r="AB17" i="1"/>
  <c r="X17" i="1"/>
  <c r="R17" i="1"/>
  <c r="L17" i="1"/>
  <c r="H17" i="1"/>
  <c r="D17" i="1"/>
  <c r="AR17" i="1"/>
  <c r="AL17" i="1"/>
  <c r="AH17" i="1"/>
  <c r="AD17" i="1"/>
  <c r="Z17" i="1"/>
  <c r="T17" i="1"/>
  <c r="N17" i="1"/>
  <c r="J17" i="1"/>
  <c r="F17" i="1"/>
  <c r="AT16" i="1"/>
  <c r="AP16" i="1"/>
  <c r="AN16" i="1"/>
  <c r="AJ16" i="1"/>
  <c r="AF16" i="1"/>
  <c r="AB16" i="1"/>
  <c r="X16" i="1"/>
  <c r="R16" i="1"/>
  <c r="L16" i="1"/>
  <c r="H16" i="1"/>
  <c r="D16" i="1"/>
  <c r="AR16" i="1"/>
  <c r="AL16" i="1"/>
  <c r="AH16" i="1"/>
  <c r="AD16" i="1"/>
  <c r="Z16" i="1"/>
  <c r="T16" i="1"/>
  <c r="N16" i="1"/>
  <c r="J16" i="1"/>
  <c r="F16" i="1"/>
  <c r="AT15" i="1"/>
  <c r="AP15" i="1"/>
  <c r="AN15" i="1"/>
  <c r="AJ15" i="1"/>
  <c r="AF15" i="1"/>
  <c r="AB15" i="1"/>
  <c r="X15" i="1"/>
  <c r="R15" i="1"/>
  <c r="L15" i="1"/>
  <c r="H15" i="1"/>
  <c r="D15" i="1"/>
  <c r="AR15" i="1"/>
  <c r="AL15" i="1"/>
  <c r="AH15" i="1"/>
  <c r="AD15" i="1"/>
  <c r="Z15" i="1"/>
  <c r="T15" i="1"/>
  <c r="N15" i="1"/>
  <c r="J15" i="1"/>
  <c r="F15" i="1"/>
  <c r="AT14" i="1"/>
  <c r="AP14" i="1"/>
  <c r="AN14" i="1"/>
  <c r="AJ14" i="1"/>
  <c r="AF14" i="1"/>
  <c r="AB14" i="1"/>
  <c r="X14" i="1"/>
  <c r="R14" i="1"/>
  <c r="L14" i="1"/>
  <c r="H14" i="1"/>
  <c r="D14" i="1"/>
  <c r="AR14" i="1"/>
  <c r="AL14" i="1"/>
  <c r="AH14" i="1"/>
  <c r="AD14" i="1"/>
  <c r="Z14" i="1"/>
  <c r="T14" i="1"/>
  <c r="N14" i="1"/>
  <c r="J14" i="1"/>
  <c r="F14" i="1"/>
  <c r="AT13" i="1"/>
  <c r="AP13" i="1"/>
  <c r="AN13" i="1"/>
  <c r="AJ13" i="1"/>
  <c r="AF13" i="1"/>
  <c r="AB13" i="1"/>
  <c r="X13" i="1"/>
  <c r="R13" i="1"/>
  <c r="L13" i="1"/>
  <c r="H13" i="1"/>
  <c r="D13" i="1"/>
  <c r="AR13" i="1"/>
  <c r="AL13" i="1"/>
  <c r="AH13" i="1"/>
  <c r="AD13" i="1"/>
  <c r="Z13" i="1"/>
  <c r="T13" i="1"/>
  <c r="N13" i="1"/>
  <c r="J13" i="1"/>
  <c r="F13" i="1"/>
  <c r="AT12" i="1"/>
  <c r="AP12" i="1"/>
  <c r="AN12" i="1"/>
  <c r="AJ12" i="1"/>
  <c r="AF12" i="1"/>
  <c r="AB12" i="1"/>
  <c r="X12" i="1"/>
  <c r="R12" i="1"/>
  <c r="L12" i="1"/>
  <c r="H12" i="1"/>
  <c r="D12" i="1"/>
  <c r="AR12" i="1"/>
  <c r="AL12" i="1"/>
  <c r="AH12" i="1"/>
  <c r="AD12" i="1"/>
  <c r="Z12" i="1"/>
  <c r="T12" i="1"/>
  <c r="N12" i="1"/>
  <c r="J12" i="1"/>
  <c r="F12" i="1"/>
  <c r="AT11" i="1"/>
  <c r="AP11" i="1"/>
  <c r="AN11" i="1"/>
  <c r="AJ11" i="1"/>
  <c r="AF11" i="1"/>
  <c r="AB11" i="1"/>
  <c r="X11" i="1"/>
  <c r="R11" i="1"/>
  <c r="L11" i="1"/>
  <c r="H11" i="1"/>
  <c r="D11" i="1"/>
  <c r="AR11" i="1"/>
  <c r="AL11" i="1"/>
  <c r="AH11" i="1"/>
  <c r="AD11" i="1"/>
  <c r="Z11" i="1"/>
  <c r="T11" i="1"/>
  <c r="N11" i="1"/>
  <c r="J11" i="1"/>
  <c r="F11" i="1"/>
  <c r="AT10" i="1"/>
  <c r="AP10" i="1"/>
  <c r="AN10" i="1"/>
  <c r="AJ10" i="1"/>
  <c r="AF10" i="1"/>
  <c r="AB10" i="1"/>
  <c r="X10" i="1"/>
  <c r="R10" i="1"/>
  <c r="L10" i="1"/>
  <c r="H10" i="1"/>
  <c r="D10" i="1"/>
  <c r="AR10" i="1"/>
  <c r="AL10" i="1"/>
  <c r="AH10" i="1"/>
  <c r="AD10" i="1"/>
  <c r="Z10" i="1"/>
  <c r="T10" i="1"/>
  <c r="N10" i="1"/>
  <c r="J10" i="1"/>
  <c r="F10" i="1"/>
  <c r="AT9" i="1"/>
  <c r="AP9" i="1"/>
  <c r="AN9" i="1"/>
  <c r="AJ9" i="1"/>
  <c r="AF9" i="1"/>
  <c r="AB9" i="1"/>
  <c r="X9" i="1"/>
  <c r="R9" i="1"/>
  <c r="L9" i="1"/>
  <c r="H9" i="1"/>
  <c r="D9" i="1"/>
  <c r="AR9" i="1"/>
  <c r="AL9" i="1"/>
  <c r="AH9" i="1"/>
  <c r="AD9" i="1"/>
  <c r="Z9" i="1"/>
  <c r="T9" i="1"/>
  <c r="N9" i="1"/>
  <c r="J9" i="1"/>
  <c r="F9" i="1"/>
  <c r="AT8" i="1"/>
  <c r="AP8" i="1"/>
  <c r="AN8" i="1"/>
  <c r="AJ8" i="1"/>
  <c r="AF8" i="1"/>
  <c r="AB8" i="1"/>
  <c r="X8" i="1"/>
  <c r="R8" i="1"/>
  <c r="L8" i="1"/>
  <c r="H8" i="1"/>
  <c r="D8" i="1"/>
  <c r="AR8" i="1"/>
  <c r="AL8" i="1"/>
  <c r="AH8" i="1"/>
  <c r="AD8" i="1"/>
  <c r="Z8" i="1"/>
  <c r="T8" i="1"/>
  <c r="N8" i="1"/>
  <c r="J8" i="1"/>
  <c r="F8" i="1"/>
  <c r="AT7" i="1"/>
  <c r="AP7" i="1"/>
  <c r="AN7" i="1"/>
  <c r="AJ7" i="1"/>
  <c r="AF7" i="1"/>
  <c r="AB7" i="1"/>
  <c r="X7" i="1"/>
  <c r="R7" i="1"/>
  <c r="L7" i="1"/>
  <c r="H7" i="1"/>
  <c r="D7" i="1"/>
  <c r="AR7" i="1"/>
  <c r="AL7" i="1"/>
  <c r="AH7" i="1"/>
  <c r="AD7" i="1"/>
  <c r="Z7" i="1"/>
  <c r="T7" i="1"/>
  <c r="N7" i="1"/>
  <c r="J7" i="1"/>
  <c r="F7" i="1"/>
  <c r="AT6" i="1"/>
  <c r="AP6" i="1"/>
  <c r="AN6" i="1"/>
  <c r="AJ6" i="1"/>
  <c r="AF6" i="1"/>
  <c r="AB6" i="1"/>
  <c r="X6" i="1"/>
  <c r="R6" i="1"/>
  <c r="L6" i="1"/>
  <c r="H6" i="1"/>
  <c r="D6" i="1"/>
  <c r="AR6" i="1"/>
  <c r="AL6" i="1"/>
  <c r="AH6" i="1"/>
  <c r="AD6" i="1"/>
  <c r="Z6" i="1"/>
  <c r="T6" i="1"/>
  <c r="N6" i="1"/>
  <c r="J6" i="1"/>
  <c r="F6" i="1"/>
  <c r="AT5" i="1"/>
  <c r="AP5" i="1"/>
  <c r="AN5" i="1"/>
  <c r="AJ5" i="1"/>
  <c r="AF5" i="1"/>
  <c r="AB5" i="1"/>
  <c r="X5" i="1"/>
  <c r="R5" i="1"/>
  <c r="L5" i="1"/>
  <c r="H5" i="1"/>
  <c r="D5" i="1"/>
  <c r="AR5" i="1"/>
  <c r="AL5" i="1"/>
  <c r="AH5" i="1"/>
  <c r="AD5" i="1"/>
  <c r="Z5" i="1"/>
  <c r="T5" i="1"/>
  <c r="N5" i="1"/>
  <c r="J5" i="1"/>
  <c r="F5" i="1"/>
  <c r="O148" i="1"/>
  <c r="AO74" i="1"/>
  <c r="AR42" i="1" l="1"/>
  <c r="AL42" i="1"/>
  <c r="AH42" i="1"/>
  <c r="AD42" i="1"/>
  <c r="Z42" i="1"/>
  <c r="T42" i="1"/>
  <c r="N42" i="1"/>
  <c r="J42" i="1"/>
  <c r="F42" i="1"/>
  <c r="AP42" i="1"/>
  <c r="AN42" i="1"/>
  <c r="AF42" i="1"/>
  <c r="X42" i="1"/>
  <c r="R42" i="1"/>
  <c r="L42" i="1"/>
  <c r="D42" i="1"/>
  <c r="AT42" i="1"/>
  <c r="AJ42" i="1"/>
  <c r="AB42" i="1"/>
  <c r="H42" i="1"/>
  <c r="P42" i="1"/>
  <c r="AR43" i="1"/>
  <c r="AL43" i="1"/>
  <c r="AH43" i="1"/>
  <c r="AD43" i="1"/>
  <c r="Z43" i="1"/>
  <c r="T43" i="1"/>
  <c r="N43" i="1"/>
  <c r="J43" i="1"/>
  <c r="F43" i="1"/>
  <c r="AP43" i="1"/>
  <c r="AN43" i="1"/>
  <c r="AF43" i="1"/>
  <c r="X43" i="1"/>
  <c r="R43" i="1"/>
  <c r="L43" i="1"/>
  <c r="D43" i="1"/>
  <c r="AT43" i="1"/>
  <c r="AJ43" i="1"/>
  <c r="AB43" i="1"/>
  <c r="H43" i="1"/>
  <c r="P43" i="1"/>
  <c r="AR44" i="1"/>
  <c r="AL44" i="1"/>
  <c r="AH44" i="1"/>
  <c r="AD44" i="1"/>
  <c r="Z44" i="1"/>
  <c r="T44" i="1"/>
  <c r="N44" i="1"/>
  <c r="J44" i="1"/>
  <c r="F44" i="1"/>
  <c r="AP44" i="1"/>
  <c r="AN44" i="1"/>
  <c r="AF44" i="1"/>
  <c r="X44" i="1"/>
  <c r="R44" i="1"/>
  <c r="L44" i="1"/>
  <c r="D44" i="1"/>
  <c r="AT44" i="1"/>
  <c r="AJ44" i="1"/>
  <c r="AB44" i="1"/>
  <c r="H44" i="1"/>
  <c r="P44" i="1"/>
  <c r="AR45" i="1"/>
  <c r="AL45" i="1"/>
  <c r="AH45" i="1"/>
  <c r="AD45" i="1"/>
  <c r="Z45" i="1"/>
  <c r="T45" i="1"/>
  <c r="N45" i="1"/>
  <c r="J45" i="1"/>
  <c r="F45" i="1"/>
  <c r="AP45" i="1"/>
  <c r="AN45" i="1"/>
  <c r="AF45" i="1"/>
  <c r="X45" i="1"/>
  <c r="R45" i="1"/>
  <c r="L45" i="1"/>
  <c r="D45" i="1"/>
  <c r="AT45" i="1"/>
  <c r="AJ45" i="1"/>
  <c r="AB45" i="1"/>
  <c r="H45" i="1"/>
  <c r="P45" i="1"/>
  <c r="AR46" i="1"/>
  <c r="AL46" i="1"/>
  <c r="AH46" i="1"/>
  <c r="AD46" i="1"/>
  <c r="Z46" i="1"/>
  <c r="T46" i="1"/>
  <c r="N46" i="1"/>
  <c r="J46" i="1"/>
  <c r="F46" i="1"/>
  <c r="AP46" i="1"/>
  <c r="AN46" i="1"/>
  <c r="AF46" i="1"/>
  <c r="X46" i="1"/>
  <c r="R46" i="1"/>
  <c r="L46" i="1"/>
  <c r="D46" i="1"/>
  <c r="AT46" i="1"/>
  <c r="AJ46" i="1"/>
  <c r="AB46" i="1"/>
  <c r="H46" i="1"/>
  <c r="P46" i="1"/>
  <c r="AR48" i="1"/>
  <c r="AL48" i="1"/>
  <c r="AH48" i="1"/>
  <c r="AD48" i="1"/>
  <c r="Z48" i="1"/>
  <c r="T48" i="1"/>
  <c r="N48" i="1"/>
  <c r="J48" i="1"/>
  <c r="F48" i="1"/>
  <c r="AP48" i="1"/>
  <c r="AN48" i="1"/>
  <c r="AF48" i="1"/>
  <c r="X48" i="1"/>
  <c r="R48" i="1"/>
  <c r="L48" i="1"/>
  <c r="D48" i="1"/>
  <c r="AT48" i="1"/>
  <c r="AJ48" i="1"/>
  <c r="AB48" i="1"/>
  <c r="H48" i="1"/>
  <c r="P48" i="1"/>
  <c r="AT49" i="1"/>
  <c r="AP49" i="1"/>
  <c r="AN49" i="1"/>
  <c r="AJ49" i="1"/>
  <c r="AF49" i="1"/>
  <c r="AB49" i="1"/>
  <c r="AR49" i="1"/>
  <c r="AL49" i="1"/>
  <c r="AH49" i="1"/>
  <c r="AD49" i="1"/>
  <c r="Z49" i="1"/>
  <c r="T49" i="1"/>
  <c r="N49" i="1"/>
  <c r="J49" i="1"/>
  <c r="F49" i="1"/>
  <c r="X49" i="1"/>
  <c r="R49" i="1"/>
  <c r="L49" i="1"/>
  <c r="D49" i="1"/>
  <c r="H49" i="1"/>
  <c r="P49" i="1"/>
  <c r="AT4" i="1"/>
  <c r="AP4" i="1"/>
  <c r="AN4" i="1"/>
  <c r="AJ4" i="1"/>
  <c r="AF4" i="1"/>
  <c r="AB4" i="1"/>
  <c r="X4" i="1"/>
  <c r="R4" i="1"/>
  <c r="L4" i="1"/>
  <c r="H4" i="1"/>
  <c r="D4" i="1"/>
  <c r="AR4" i="1"/>
  <c r="AL4" i="1"/>
  <c r="AH4" i="1"/>
  <c r="AD4" i="1"/>
  <c r="Z4" i="1"/>
  <c r="T4" i="1"/>
  <c r="N4" i="1"/>
  <c r="J4" i="1"/>
  <c r="F4" i="1"/>
  <c r="P4" i="1"/>
  <c r="AU123" i="1"/>
  <c r="V123" i="1" s="1"/>
  <c r="AU78" i="1"/>
  <c r="AT76" i="1"/>
  <c r="AN76" i="1"/>
  <c r="AJ76" i="1"/>
  <c r="AF76" i="1"/>
  <c r="AB76" i="1"/>
  <c r="X76" i="1"/>
  <c r="R76" i="1"/>
  <c r="L76" i="1"/>
  <c r="H76" i="1"/>
  <c r="D76" i="1"/>
  <c r="AR76" i="1"/>
  <c r="AL76" i="1"/>
  <c r="AD76" i="1"/>
  <c r="P76" i="1"/>
  <c r="N76" i="1"/>
  <c r="F76" i="1"/>
  <c r="AH76" i="1"/>
  <c r="Z76" i="1"/>
  <c r="T76" i="1"/>
  <c r="J76" i="1"/>
  <c r="AP76" i="1"/>
  <c r="AT94" i="1"/>
  <c r="AN94" i="1"/>
  <c r="AJ94" i="1"/>
  <c r="AF94" i="1"/>
  <c r="AB94" i="1"/>
  <c r="X94" i="1"/>
  <c r="R94" i="1"/>
  <c r="L94" i="1"/>
  <c r="H94" i="1"/>
  <c r="D94" i="1"/>
  <c r="AR94" i="1"/>
  <c r="AL94" i="1"/>
  <c r="AH94" i="1"/>
  <c r="AD94" i="1"/>
  <c r="Z94" i="1"/>
  <c r="T94" i="1"/>
  <c r="P94" i="1"/>
  <c r="N94" i="1"/>
  <c r="J94" i="1"/>
  <c r="F94" i="1"/>
  <c r="AP94" i="1"/>
  <c r="V78" i="1"/>
  <c r="O153" i="1"/>
  <c r="AO153" i="1"/>
  <c r="AU32" i="1"/>
  <c r="V32" i="1" s="1"/>
  <c r="AR35" i="1"/>
  <c r="AL35" i="1"/>
  <c r="AH35" i="1"/>
  <c r="AD35" i="1"/>
  <c r="Z35" i="1"/>
  <c r="T35" i="1"/>
  <c r="N35" i="1"/>
  <c r="J35" i="1"/>
  <c r="F35" i="1"/>
  <c r="AT35" i="1"/>
  <c r="AJ35" i="1"/>
  <c r="AB35" i="1"/>
  <c r="H35" i="1"/>
  <c r="AP35" i="1"/>
  <c r="AN35" i="1"/>
  <c r="AF35" i="1"/>
  <c r="X35" i="1"/>
  <c r="R35" i="1"/>
  <c r="L35" i="1"/>
  <c r="D35" i="1"/>
  <c r="P35" i="1"/>
  <c r="AR36" i="1"/>
  <c r="AL36" i="1"/>
  <c r="AH36" i="1"/>
  <c r="AD36" i="1"/>
  <c r="Z36" i="1"/>
  <c r="T36" i="1"/>
  <c r="N36" i="1"/>
  <c r="J36" i="1"/>
  <c r="F36" i="1"/>
  <c r="AT36" i="1"/>
  <c r="AJ36" i="1"/>
  <c r="AB36" i="1"/>
  <c r="H36" i="1"/>
  <c r="AP36" i="1"/>
  <c r="AN36" i="1"/>
  <c r="AF36" i="1"/>
  <c r="X36" i="1"/>
  <c r="R36" i="1"/>
  <c r="L36" i="1"/>
  <c r="D36" i="1"/>
  <c r="P36" i="1"/>
  <c r="AR37" i="1"/>
  <c r="AL37" i="1"/>
  <c r="AH37" i="1"/>
  <c r="AD37" i="1"/>
  <c r="Z37" i="1"/>
  <c r="T37" i="1"/>
  <c r="N37" i="1"/>
  <c r="J37" i="1"/>
  <c r="F37" i="1"/>
  <c r="AT37" i="1"/>
  <c r="AJ37" i="1"/>
  <c r="AB37" i="1"/>
  <c r="H37" i="1"/>
  <c r="AP37" i="1"/>
  <c r="AN37" i="1"/>
  <c r="AF37" i="1"/>
  <c r="X37" i="1"/>
  <c r="R37" i="1"/>
  <c r="L37" i="1"/>
  <c r="D37" i="1"/>
  <c r="P37" i="1"/>
  <c r="AR38" i="1"/>
  <c r="AL38" i="1"/>
  <c r="AH38" i="1"/>
  <c r="AD38" i="1"/>
  <c r="Z38" i="1"/>
  <c r="T38" i="1"/>
  <c r="N38" i="1"/>
  <c r="J38" i="1"/>
  <c r="F38" i="1"/>
  <c r="AT38" i="1"/>
  <c r="AJ38" i="1"/>
  <c r="AB38" i="1"/>
  <c r="H38" i="1"/>
  <c r="AP38" i="1"/>
  <c r="AN38" i="1"/>
  <c r="AF38" i="1"/>
  <c r="X38" i="1"/>
  <c r="R38" i="1"/>
  <c r="L38" i="1"/>
  <c r="D38" i="1"/>
  <c r="P38" i="1"/>
  <c r="AR39" i="1"/>
  <c r="AL39" i="1"/>
  <c r="AH39" i="1"/>
  <c r="AD39" i="1"/>
  <c r="Z39" i="1"/>
  <c r="T39" i="1"/>
  <c r="N39" i="1"/>
  <c r="J39" i="1"/>
  <c r="F39" i="1"/>
  <c r="AT39" i="1"/>
  <c r="AJ39" i="1"/>
  <c r="AB39" i="1"/>
  <c r="H39" i="1"/>
  <c r="AP39" i="1"/>
  <c r="AN39" i="1"/>
  <c r="AF39" i="1"/>
  <c r="X39" i="1"/>
  <c r="R39" i="1"/>
  <c r="L39" i="1"/>
  <c r="D39" i="1"/>
  <c r="P39" i="1"/>
  <c r="AR40" i="1"/>
  <c r="AL40" i="1"/>
  <c r="AH40" i="1"/>
  <c r="AD40" i="1"/>
  <c r="Z40" i="1"/>
  <c r="T40" i="1"/>
  <c r="N40" i="1"/>
  <c r="J40" i="1"/>
  <c r="F40" i="1"/>
  <c r="AT40" i="1"/>
  <c r="AJ40" i="1"/>
  <c r="AB40" i="1"/>
  <c r="H40" i="1"/>
  <c r="AP40" i="1"/>
  <c r="AN40" i="1"/>
  <c r="AF40" i="1"/>
  <c r="X40" i="1"/>
  <c r="R40" i="1"/>
  <c r="L40" i="1"/>
  <c r="D40" i="1"/>
  <c r="P40" i="1"/>
  <c r="AR80" i="1"/>
  <c r="AL80" i="1"/>
  <c r="AH80" i="1"/>
  <c r="AD80" i="1"/>
  <c r="Z80" i="1"/>
  <c r="T80" i="1"/>
  <c r="N80" i="1"/>
  <c r="J80" i="1"/>
  <c r="F80" i="1"/>
  <c r="AU92" i="1"/>
  <c r="V92" i="1" s="1"/>
  <c r="AT80" i="1"/>
  <c r="AP80" i="1"/>
  <c r="AN80" i="1"/>
  <c r="AJ80" i="1"/>
  <c r="AF80" i="1"/>
  <c r="AB80" i="1"/>
  <c r="X80" i="1"/>
  <c r="R80" i="1"/>
  <c r="L80" i="1"/>
  <c r="H80" i="1"/>
  <c r="D80" i="1"/>
  <c r="P80" i="1"/>
  <c r="AR82" i="1"/>
  <c r="AL82" i="1"/>
  <c r="AH82" i="1"/>
  <c r="AD82" i="1"/>
  <c r="Z82" i="1"/>
  <c r="T82" i="1"/>
  <c r="N82" i="1"/>
  <c r="J82" i="1"/>
  <c r="F82" i="1"/>
  <c r="AT82" i="1"/>
  <c r="AP82" i="1"/>
  <c r="AN82" i="1"/>
  <c r="AJ82" i="1"/>
  <c r="AF82" i="1"/>
  <c r="AB82" i="1"/>
  <c r="X82" i="1"/>
  <c r="R82" i="1"/>
  <c r="L82" i="1"/>
  <c r="H82" i="1"/>
  <c r="D82" i="1"/>
  <c r="P82" i="1"/>
  <c r="AR84" i="1"/>
  <c r="AL84" i="1"/>
  <c r="AH84" i="1"/>
  <c r="AD84" i="1"/>
  <c r="Z84" i="1"/>
  <c r="T84" i="1"/>
  <c r="N84" i="1"/>
  <c r="J84" i="1"/>
  <c r="F84" i="1"/>
  <c r="AT84" i="1"/>
  <c r="AP84" i="1"/>
  <c r="AN84" i="1"/>
  <c r="AJ84" i="1"/>
  <c r="AF84" i="1"/>
  <c r="AB84" i="1"/>
  <c r="X84" i="1"/>
  <c r="R84" i="1"/>
  <c r="L84" i="1"/>
  <c r="H84" i="1"/>
  <c r="D84" i="1"/>
  <c r="P84" i="1"/>
  <c r="AR86" i="1"/>
  <c r="AL86" i="1"/>
  <c r="AH86" i="1"/>
  <c r="AD86" i="1"/>
  <c r="Z86" i="1"/>
  <c r="T86" i="1"/>
  <c r="N86" i="1"/>
  <c r="J86" i="1"/>
  <c r="F86" i="1"/>
  <c r="AT86" i="1"/>
  <c r="AP86" i="1"/>
  <c r="AN86" i="1"/>
  <c r="AJ86" i="1"/>
  <c r="AF86" i="1"/>
  <c r="AB86" i="1"/>
  <c r="X86" i="1"/>
  <c r="R86" i="1"/>
  <c r="L86" i="1"/>
  <c r="H86" i="1"/>
  <c r="D86" i="1"/>
  <c r="P86" i="1"/>
  <c r="AR88" i="1"/>
  <c r="AL88" i="1"/>
  <c r="AH88" i="1"/>
  <c r="AD88" i="1"/>
  <c r="Z88" i="1"/>
  <c r="T88" i="1"/>
  <c r="N88" i="1"/>
  <c r="J88" i="1"/>
  <c r="F88" i="1"/>
  <c r="AT88" i="1"/>
  <c r="AP88" i="1"/>
  <c r="AN88" i="1"/>
  <c r="AJ88" i="1"/>
  <c r="AF88" i="1"/>
  <c r="AB88" i="1"/>
  <c r="X88" i="1"/>
  <c r="R88" i="1"/>
  <c r="L88" i="1"/>
  <c r="H88" i="1"/>
  <c r="D88" i="1"/>
  <c r="P88" i="1"/>
  <c r="AR90" i="1"/>
  <c r="AL90" i="1"/>
  <c r="AH90" i="1"/>
  <c r="AD90" i="1"/>
  <c r="Z90" i="1"/>
  <c r="T90" i="1"/>
  <c r="N90" i="1"/>
  <c r="J90" i="1"/>
  <c r="F90" i="1"/>
  <c r="AT90" i="1"/>
  <c r="AP90" i="1"/>
  <c r="AN90" i="1"/>
  <c r="AJ90" i="1"/>
  <c r="AF90" i="1"/>
  <c r="AB90" i="1"/>
  <c r="X90" i="1"/>
  <c r="R90" i="1"/>
  <c r="L90" i="1"/>
  <c r="H90" i="1"/>
  <c r="D90" i="1"/>
  <c r="P90" i="1"/>
  <c r="AR117" i="1"/>
  <c r="AL117" i="1"/>
  <c r="AH117" i="1"/>
  <c r="AD117" i="1"/>
  <c r="Z117" i="1"/>
  <c r="T117" i="1"/>
  <c r="N117" i="1"/>
  <c r="J117" i="1"/>
  <c r="F117" i="1"/>
  <c r="AT117" i="1"/>
  <c r="AJ117" i="1"/>
  <c r="AB117" i="1"/>
  <c r="H117" i="1"/>
  <c r="AP117" i="1"/>
  <c r="AN117" i="1"/>
  <c r="AF117" i="1"/>
  <c r="X117" i="1"/>
  <c r="R117" i="1"/>
  <c r="L117" i="1"/>
  <c r="D117" i="1"/>
  <c r="P117" i="1"/>
  <c r="AR118" i="1"/>
  <c r="AL118" i="1"/>
  <c r="AH118" i="1"/>
  <c r="AD118" i="1"/>
  <c r="Z118" i="1"/>
  <c r="T118" i="1"/>
  <c r="N118" i="1"/>
  <c r="J118" i="1"/>
  <c r="F118" i="1"/>
  <c r="AT118" i="1"/>
  <c r="AJ118" i="1"/>
  <c r="AB118" i="1"/>
  <c r="H118" i="1"/>
  <c r="AP118" i="1"/>
  <c r="AN118" i="1"/>
  <c r="AF118" i="1"/>
  <c r="X118" i="1"/>
  <c r="R118" i="1"/>
  <c r="L118" i="1"/>
  <c r="D118" i="1"/>
  <c r="P118" i="1"/>
  <c r="AT119" i="1"/>
  <c r="AP119" i="1"/>
  <c r="AR119" i="1"/>
  <c r="AL119" i="1"/>
  <c r="AH119" i="1"/>
  <c r="AD119" i="1"/>
  <c r="Z119" i="1"/>
  <c r="T119" i="1"/>
  <c r="N119" i="1"/>
  <c r="J119" i="1"/>
  <c r="F119" i="1"/>
  <c r="AJ119" i="1"/>
  <c r="AB119" i="1"/>
  <c r="H119" i="1"/>
  <c r="AN119" i="1"/>
  <c r="AF119" i="1"/>
  <c r="X119" i="1"/>
  <c r="R119" i="1"/>
  <c r="L119" i="1"/>
  <c r="D119" i="1"/>
  <c r="P119" i="1"/>
  <c r="AR134" i="1"/>
  <c r="AL134" i="1"/>
  <c r="AH134" i="1"/>
  <c r="AD134" i="1"/>
  <c r="Z134" i="1"/>
  <c r="T134" i="1"/>
  <c r="N134" i="1"/>
  <c r="J134" i="1"/>
  <c r="F134" i="1"/>
  <c r="AT134" i="1"/>
  <c r="AJ134" i="1"/>
  <c r="AB134" i="1"/>
  <c r="H134" i="1"/>
  <c r="AP134" i="1"/>
  <c r="AN134" i="1"/>
  <c r="AF134" i="1"/>
  <c r="X134" i="1"/>
  <c r="R134" i="1"/>
  <c r="L134" i="1"/>
  <c r="D134" i="1"/>
  <c r="P134" i="1"/>
  <c r="AR136" i="1"/>
  <c r="AL136" i="1"/>
  <c r="AH136" i="1"/>
  <c r="AD136" i="1"/>
  <c r="Z136" i="1"/>
  <c r="T136" i="1"/>
  <c r="N136" i="1"/>
  <c r="J136" i="1"/>
  <c r="F136" i="1"/>
  <c r="AT136" i="1"/>
  <c r="AJ136" i="1"/>
  <c r="AB136" i="1"/>
  <c r="H136" i="1"/>
  <c r="AP136" i="1"/>
  <c r="AN136" i="1"/>
  <c r="AF136" i="1"/>
  <c r="X136" i="1"/>
  <c r="R136" i="1"/>
  <c r="L136" i="1"/>
  <c r="D136" i="1"/>
  <c r="P136" i="1"/>
  <c r="AR139" i="1"/>
  <c r="AL139" i="1"/>
  <c r="AH139" i="1"/>
  <c r="AD139" i="1"/>
  <c r="Z139" i="1"/>
  <c r="T139" i="1"/>
  <c r="N139" i="1"/>
  <c r="J139" i="1"/>
  <c r="F139" i="1"/>
  <c r="AT139" i="1"/>
  <c r="AP139" i="1"/>
  <c r="AN139" i="1"/>
  <c r="AJ139" i="1"/>
  <c r="AF139" i="1"/>
  <c r="AB139" i="1"/>
  <c r="X139" i="1"/>
  <c r="R139" i="1"/>
  <c r="L139" i="1"/>
  <c r="H139" i="1"/>
  <c r="D139" i="1"/>
  <c r="P139" i="1"/>
  <c r="AR143" i="1"/>
  <c r="AL143" i="1"/>
  <c r="AH143" i="1"/>
  <c r="AD143" i="1"/>
  <c r="Z143" i="1"/>
  <c r="T143" i="1"/>
  <c r="N143" i="1"/>
  <c r="J143" i="1"/>
  <c r="F143" i="1"/>
  <c r="AT143" i="1"/>
  <c r="AP143" i="1"/>
  <c r="AN143" i="1"/>
  <c r="AJ143" i="1"/>
  <c r="AF143" i="1"/>
  <c r="AB143" i="1"/>
  <c r="X143" i="1"/>
  <c r="R143" i="1"/>
  <c r="L143" i="1"/>
  <c r="H143" i="1"/>
  <c r="D143" i="1"/>
  <c r="P143" i="1"/>
  <c r="AR147" i="1"/>
  <c r="AL147" i="1"/>
  <c r="AH147" i="1"/>
  <c r="AD147" i="1"/>
  <c r="Z147" i="1"/>
  <c r="T147" i="1"/>
  <c r="N147" i="1"/>
  <c r="J147" i="1"/>
  <c r="F147" i="1"/>
  <c r="AT147" i="1"/>
  <c r="AP147" i="1"/>
  <c r="AN147" i="1"/>
  <c r="AJ147" i="1"/>
  <c r="AF147" i="1"/>
  <c r="AB147" i="1"/>
  <c r="X147" i="1"/>
  <c r="R147" i="1"/>
  <c r="L147" i="1"/>
  <c r="H147" i="1"/>
  <c r="D147" i="1"/>
  <c r="P147" i="1"/>
  <c r="AU41" i="1"/>
  <c r="AT73" i="1"/>
  <c r="AJ73" i="1"/>
  <c r="J73" i="1"/>
  <c r="H73" i="1"/>
  <c r="F73" i="1"/>
  <c r="D73" i="1"/>
  <c r="AL73" i="1"/>
  <c r="L73" i="1"/>
  <c r="P73" i="1"/>
  <c r="Z73" i="1"/>
  <c r="AH73" i="1"/>
  <c r="R73" i="1"/>
  <c r="AB73" i="1"/>
  <c r="AN73" i="1"/>
  <c r="X73" i="1"/>
  <c r="T73" i="1"/>
  <c r="AD73" i="1"/>
  <c r="AR73" i="1"/>
  <c r="AP73" i="1"/>
  <c r="AF73" i="1"/>
  <c r="N73" i="1"/>
  <c r="AR81" i="1"/>
  <c r="AL81" i="1"/>
  <c r="AH81" i="1"/>
  <c r="AD81" i="1"/>
  <c r="Z81" i="1"/>
  <c r="T81" i="1"/>
  <c r="N81" i="1"/>
  <c r="J81" i="1"/>
  <c r="F81" i="1"/>
  <c r="AT81" i="1"/>
  <c r="AP81" i="1"/>
  <c r="AN81" i="1"/>
  <c r="AJ81" i="1"/>
  <c r="AF81" i="1"/>
  <c r="AB81" i="1"/>
  <c r="X81" i="1"/>
  <c r="R81" i="1"/>
  <c r="L81" i="1"/>
  <c r="H81" i="1"/>
  <c r="D81" i="1"/>
  <c r="P81" i="1"/>
  <c r="AR83" i="1"/>
  <c r="AL83" i="1"/>
  <c r="AH83" i="1"/>
  <c r="AD83" i="1"/>
  <c r="Z83" i="1"/>
  <c r="T83" i="1"/>
  <c r="N83" i="1"/>
  <c r="J83" i="1"/>
  <c r="F83" i="1"/>
  <c r="AT83" i="1"/>
  <c r="AP83" i="1"/>
  <c r="AN83" i="1"/>
  <c r="AJ83" i="1"/>
  <c r="AF83" i="1"/>
  <c r="AB83" i="1"/>
  <c r="X83" i="1"/>
  <c r="R83" i="1"/>
  <c r="L83" i="1"/>
  <c r="H83" i="1"/>
  <c r="D83" i="1"/>
  <c r="P83" i="1"/>
  <c r="AR85" i="1"/>
  <c r="AL85" i="1"/>
  <c r="AH85" i="1"/>
  <c r="AD85" i="1"/>
  <c r="Z85" i="1"/>
  <c r="T85" i="1"/>
  <c r="N85" i="1"/>
  <c r="J85" i="1"/>
  <c r="F85" i="1"/>
  <c r="AT85" i="1"/>
  <c r="AP85" i="1"/>
  <c r="AN85" i="1"/>
  <c r="AJ85" i="1"/>
  <c r="AF85" i="1"/>
  <c r="AB85" i="1"/>
  <c r="X85" i="1"/>
  <c r="R85" i="1"/>
  <c r="L85" i="1"/>
  <c r="H85" i="1"/>
  <c r="D85" i="1"/>
  <c r="P85" i="1"/>
  <c r="AR87" i="1"/>
  <c r="AL87" i="1"/>
  <c r="AH87" i="1"/>
  <c r="AD87" i="1"/>
  <c r="Z87" i="1"/>
  <c r="T87" i="1"/>
  <c r="N87" i="1"/>
  <c r="J87" i="1"/>
  <c r="F87" i="1"/>
  <c r="AT87" i="1"/>
  <c r="AP87" i="1"/>
  <c r="AN87" i="1"/>
  <c r="AJ87" i="1"/>
  <c r="AF87" i="1"/>
  <c r="AB87" i="1"/>
  <c r="X87" i="1"/>
  <c r="R87" i="1"/>
  <c r="L87" i="1"/>
  <c r="H87" i="1"/>
  <c r="D87" i="1"/>
  <c r="P87" i="1"/>
  <c r="AR89" i="1"/>
  <c r="AL89" i="1"/>
  <c r="AH89" i="1"/>
  <c r="AD89" i="1"/>
  <c r="Z89" i="1"/>
  <c r="T89" i="1"/>
  <c r="N89" i="1"/>
  <c r="J89" i="1"/>
  <c r="F89" i="1"/>
  <c r="AT89" i="1"/>
  <c r="AP89" i="1"/>
  <c r="AN89" i="1"/>
  <c r="AJ89" i="1"/>
  <c r="AF89" i="1"/>
  <c r="AB89" i="1"/>
  <c r="X89" i="1"/>
  <c r="R89" i="1"/>
  <c r="L89" i="1"/>
  <c r="H89" i="1"/>
  <c r="D89" i="1"/>
  <c r="P89" i="1"/>
  <c r="AR91" i="1"/>
  <c r="AL91" i="1"/>
  <c r="AH91" i="1"/>
  <c r="AD91" i="1"/>
  <c r="Z91" i="1"/>
  <c r="T91" i="1"/>
  <c r="N91" i="1"/>
  <c r="J91" i="1"/>
  <c r="F91" i="1"/>
  <c r="AT91" i="1"/>
  <c r="AP91" i="1"/>
  <c r="AN91" i="1"/>
  <c r="AJ91" i="1"/>
  <c r="AF91" i="1"/>
  <c r="AB91" i="1"/>
  <c r="X91" i="1"/>
  <c r="R91" i="1"/>
  <c r="L91" i="1"/>
  <c r="H91" i="1"/>
  <c r="D91" i="1"/>
  <c r="P91" i="1"/>
  <c r="AR138" i="1"/>
  <c r="AL138" i="1"/>
  <c r="AH138" i="1"/>
  <c r="AD138" i="1"/>
  <c r="Z138" i="1"/>
  <c r="T138" i="1"/>
  <c r="N138" i="1"/>
  <c r="J138" i="1"/>
  <c r="F138" i="1"/>
  <c r="AT138" i="1"/>
  <c r="AP138" i="1"/>
  <c r="AN138" i="1"/>
  <c r="AJ138" i="1"/>
  <c r="AF138" i="1"/>
  <c r="AB138" i="1"/>
  <c r="X138" i="1"/>
  <c r="R138" i="1"/>
  <c r="L138" i="1"/>
  <c r="H138" i="1"/>
  <c r="D138" i="1"/>
  <c r="P138" i="1"/>
  <c r="AR140" i="1"/>
  <c r="AL140" i="1"/>
  <c r="AH140" i="1"/>
  <c r="AD140" i="1"/>
  <c r="Z140" i="1"/>
  <c r="T140" i="1"/>
  <c r="N140" i="1"/>
  <c r="J140" i="1"/>
  <c r="F140" i="1"/>
  <c r="AT140" i="1"/>
  <c r="AP140" i="1"/>
  <c r="AN140" i="1"/>
  <c r="AJ140" i="1"/>
  <c r="AF140" i="1"/>
  <c r="AB140" i="1"/>
  <c r="X140" i="1"/>
  <c r="R140" i="1"/>
  <c r="L140" i="1"/>
  <c r="H140" i="1"/>
  <c r="D140" i="1"/>
  <c r="P140" i="1"/>
  <c r="AR142" i="1"/>
  <c r="AL142" i="1"/>
  <c r="AH142" i="1"/>
  <c r="AD142" i="1"/>
  <c r="Z142" i="1"/>
  <c r="T142" i="1"/>
  <c r="N142" i="1"/>
  <c r="J142" i="1"/>
  <c r="F142" i="1"/>
  <c r="AT142" i="1"/>
  <c r="AP142" i="1"/>
  <c r="AN142" i="1"/>
  <c r="AJ142" i="1"/>
  <c r="AF142" i="1"/>
  <c r="AB142" i="1"/>
  <c r="X142" i="1"/>
  <c r="R142" i="1"/>
  <c r="L142" i="1"/>
  <c r="H142" i="1"/>
  <c r="D142" i="1"/>
  <c r="P142" i="1"/>
  <c r="AR144" i="1"/>
  <c r="AL144" i="1"/>
  <c r="AH144" i="1"/>
  <c r="AD144" i="1"/>
  <c r="Z144" i="1"/>
  <c r="T144" i="1"/>
  <c r="N144" i="1"/>
  <c r="J144" i="1"/>
  <c r="F144" i="1"/>
  <c r="AT144" i="1"/>
  <c r="AP144" i="1"/>
  <c r="AN144" i="1"/>
  <c r="AJ144" i="1"/>
  <c r="AF144" i="1"/>
  <c r="AB144" i="1"/>
  <c r="X144" i="1"/>
  <c r="R144" i="1"/>
  <c r="L144" i="1"/>
  <c r="H144" i="1"/>
  <c r="D144" i="1"/>
  <c r="P144" i="1"/>
  <c r="AR146" i="1"/>
  <c r="AL146" i="1"/>
  <c r="AH146" i="1"/>
  <c r="AD146" i="1"/>
  <c r="Z146" i="1"/>
  <c r="T146" i="1"/>
  <c r="N146" i="1"/>
  <c r="J146" i="1"/>
  <c r="F146" i="1"/>
  <c r="AT146" i="1"/>
  <c r="AP146" i="1"/>
  <c r="AN146" i="1"/>
  <c r="AJ146" i="1"/>
  <c r="AF146" i="1"/>
  <c r="AB146" i="1"/>
  <c r="X146" i="1"/>
  <c r="R146" i="1"/>
  <c r="L146" i="1"/>
  <c r="H146" i="1"/>
  <c r="D146" i="1"/>
  <c r="P146" i="1"/>
  <c r="AR133" i="1"/>
  <c r="AL133" i="1"/>
  <c r="AH133" i="1"/>
  <c r="AD133" i="1"/>
  <c r="Z133" i="1"/>
  <c r="T133" i="1"/>
  <c r="N133" i="1"/>
  <c r="J133" i="1"/>
  <c r="F133" i="1"/>
  <c r="AT133" i="1"/>
  <c r="AJ133" i="1"/>
  <c r="AB133" i="1"/>
  <c r="H133" i="1"/>
  <c r="AP133" i="1"/>
  <c r="AN133" i="1"/>
  <c r="AF133" i="1"/>
  <c r="X133" i="1"/>
  <c r="R133" i="1"/>
  <c r="L133" i="1"/>
  <c r="D133" i="1"/>
  <c r="P133" i="1"/>
  <c r="AR135" i="1"/>
  <c r="AL135" i="1"/>
  <c r="AH135" i="1"/>
  <c r="AD135" i="1"/>
  <c r="Z135" i="1"/>
  <c r="T135" i="1"/>
  <c r="N135" i="1"/>
  <c r="J135" i="1"/>
  <c r="F135" i="1"/>
  <c r="AT135" i="1"/>
  <c r="AJ135" i="1"/>
  <c r="AB135" i="1"/>
  <c r="H135" i="1"/>
  <c r="AP135" i="1"/>
  <c r="AN135" i="1"/>
  <c r="AF135" i="1"/>
  <c r="X135" i="1"/>
  <c r="R135" i="1"/>
  <c r="L135" i="1"/>
  <c r="D135" i="1"/>
  <c r="P135" i="1"/>
  <c r="AR137" i="1"/>
  <c r="AL137" i="1"/>
  <c r="AH137" i="1"/>
  <c r="AD137" i="1"/>
  <c r="Z137" i="1"/>
  <c r="T137" i="1"/>
  <c r="N137" i="1"/>
  <c r="J137" i="1"/>
  <c r="F137" i="1"/>
  <c r="AT137" i="1"/>
  <c r="AP137" i="1"/>
  <c r="AJ137" i="1"/>
  <c r="AB137" i="1"/>
  <c r="H137" i="1"/>
  <c r="AN137" i="1"/>
  <c r="AF137" i="1"/>
  <c r="X137" i="1"/>
  <c r="R137" i="1"/>
  <c r="L137" i="1"/>
  <c r="D137" i="1"/>
  <c r="P137" i="1"/>
  <c r="AR141" i="1"/>
  <c r="AL141" i="1"/>
  <c r="AH141" i="1"/>
  <c r="AD141" i="1"/>
  <c r="Z141" i="1"/>
  <c r="T141" i="1"/>
  <c r="N141" i="1"/>
  <c r="J141" i="1"/>
  <c r="F141" i="1"/>
  <c r="AT141" i="1"/>
  <c r="AP141" i="1"/>
  <c r="AN141" i="1"/>
  <c r="AJ141" i="1"/>
  <c r="AF141" i="1"/>
  <c r="AB141" i="1"/>
  <c r="X141" i="1"/>
  <c r="R141" i="1"/>
  <c r="L141" i="1"/>
  <c r="H141" i="1"/>
  <c r="D141" i="1"/>
  <c r="P141" i="1"/>
  <c r="AR145" i="1"/>
  <c r="AL145" i="1"/>
  <c r="AH145" i="1"/>
  <c r="AD145" i="1"/>
  <c r="Z145" i="1"/>
  <c r="T145" i="1"/>
  <c r="N145" i="1"/>
  <c r="J145" i="1"/>
  <c r="F145" i="1"/>
  <c r="AT145" i="1"/>
  <c r="AP145" i="1"/>
  <c r="AN145" i="1"/>
  <c r="AJ145" i="1"/>
  <c r="AF145" i="1"/>
  <c r="AB145" i="1"/>
  <c r="X145" i="1"/>
  <c r="R145" i="1"/>
  <c r="L145" i="1"/>
  <c r="H145" i="1"/>
  <c r="D145" i="1"/>
  <c r="P145" i="1"/>
  <c r="AU151" i="1"/>
  <c r="AT150" i="1"/>
  <c r="AN150" i="1"/>
  <c r="AJ150" i="1"/>
  <c r="AF150" i="1"/>
  <c r="AB150" i="1"/>
  <c r="X150" i="1"/>
  <c r="R150" i="1"/>
  <c r="L150" i="1"/>
  <c r="H150" i="1"/>
  <c r="D150" i="1"/>
  <c r="AR150" i="1"/>
  <c r="AL150" i="1"/>
  <c r="AH150" i="1"/>
  <c r="AD150" i="1"/>
  <c r="Z150" i="1"/>
  <c r="T150" i="1"/>
  <c r="N150" i="1"/>
  <c r="J150" i="1"/>
  <c r="F150" i="1"/>
  <c r="P150" i="1"/>
  <c r="AP150" i="1"/>
  <c r="V42" i="1"/>
  <c r="V43" i="1"/>
  <c r="V44" i="1"/>
  <c r="V45" i="1"/>
  <c r="V46" i="1"/>
  <c r="V48" i="1"/>
  <c r="V49" i="1"/>
  <c r="V4" i="1"/>
  <c r="U74" i="1"/>
  <c r="U148" i="1"/>
  <c r="AU148" i="1" l="1"/>
  <c r="P148" i="1" s="1"/>
  <c r="AN41" i="1"/>
  <c r="AJ41" i="1"/>
  <c r="X41" i="1"/>
  <c r="R41" i="1"/>
  <c r="H41" i="1"/>
  <c r="AL41" i="1"/>
  <c r="T41" i="1"/>
  <c r="N41" i="1"/>
  <c r="L41" i="1"/>
  <c r="F41" i="1"/>
  <c r="AT41" i="1"/>
  <c r="AH41" i="1"/>
  <c r="AF41" i="1"/>
  <c r="D41" i="1"/>
  <c r="AB41" i="1"/>
  <c r="J41" i="1"/>
  <c r="AP41" i="1"/>
  <c r="Z41" i="1"/>
  <c r="AD41" i="1"/>
  <c r="AR41" i="1"/>
  <c r="P41" i="1"/>
  <c r="F92" i="1"/>
  <c r="N92" i="1"/>
  <c r="Z92" i="1"/>
  <c r="AH92" i="1"/>
  <c r="AR92" i="1"/>
  <c r="H92" i="1"/>
  <c r="R92" i="1"/>
  <c r="AB92" i="1"/>
  <c r="AJ92" i="1"/>
  <c r="AT92" i="1"/>
  <c r="AP92" i="1"/>
  <c r="J92" i="1"/>
  <c r="T92" i="1"/>
  <c r="AD92" i="1"/>
  <c r="AL92" i="1"/>
  <c r="D92" i="1"/>
  <c r="L92" i="1"/>
  <c r="X92" i="1"/>
  <c r="AF92" i="1"/>
  <c r="AN92" i="1"/>
  <c r="P92" i="1"/>
  <c r="AT32" i="1"/>
  <c r="AL32" i="1"/>
  <c r="AH32" i="1"/>
  <c r="AD32" i="1"/>
  <c r="Z32" i="1"/>
  <c r="T32" i="1"/>
  <c r="N32" i="1"/>
  <c r="J32" i="1"/>
  <c r="H32" i="1"/>
  <c r="D32" i="1"/>
  <c r="AN32" i="1"/>
  <c r="AJ32" i="1"/>
  <c r="AF32" i="1"/>
  <c r="AB32" i="1"/>
  <c r="X32" i="1"/>
  <c r="R32" i="1"/>
  <c r="L32" i="1"/>
  <c r="F32" i="1"/>
  <c r="AP32" i="1"/>
  <c r="AR32" i="1"/>
  <c r="P32" i="1"/>
  <c r="U153" i="1"/>
  <c r="AT151" i="1"/>
  <c r="AR151" i="1"/>
  <c r="H151" i="1"/>
  <c r="AJ151" i="1"/>
  <c r="J151" i="1"/>
  <c r="AD151" i="1"/>
  <c r="D151" i="1"/>
  <c r="L151" i="1"/>
  <c r="X151" i="1"/>
  <c r="AF151" i="1"/>
  <c r="AN151" i="1"/>
  <c r="F151" i="1"/>
  <c r="N151" i="1"/>
  <c r="Z151" i="1"/>
  <c r="AH151" i="1"/>
  <c r="P151" i="1"/>
  <c r="R151" i="1"/>
  <c r="AB151" i="1"/>
  <c r="AP151" i="1"/>
  <c r="T151" i="1"/>
  <c r="AL151" i="1"/>
  <c r="AL148" i="1"/>
  <c r="L148" i="1"/>
  <c r="X148" i="1"/>
  <c r="AN148" i="1"/>
  <c r="AP148" i="1"/>
  <c r="F148" i="1"/>
  <c r="N148" i="1"/>
  <c r="Z148" i="1"/>
  <c r="AH148" i="1"/>
  <c r="AR148" i="1"/>
  <c r="H148" i="1"/>
  <c r="R148" i="1"/>
  <c r="AB148" i="1"/>
  <c r="AJ148" i="1"/>
  <c r="AT148" i="1"/>
  <c r="J148" i="1"/>
  <c r="T148" i="1"/>
  <c r="AD148" i="1"/>
  <c r="D148" i="1"/>
  <c r="AF148" i="1"/>
  <c r="AT78" i="1"/>
  <c r="AR78" i="1"/>
  <c r="AN78" i="1"/>
  <c r="AL78" i="1"/>
  <c r="AJ78" i="1"/>
  <c r="AH78" i="1"/>
  <c r="AF78" i="1"/>
  <c r="AD78" i="1"/>
  <c r="AB78" i="1"/>
  <c r="Z78" i="1"/>
  <c r="X78" i="1"/>
  <c r="T78" i="1"/>
  <c r="R78" i="1"/>
  <c r="N78" i="1"/>
  <c r="L78" i="1"/>
  <c r="J78" i="1"/>
  <c r="H78" i="1"/>
  <c r="F78" i="1"/>
  <c r="D78" i="1"/>
  <c r="P78" i="1"/>
  <c r="AP78" i="1"/>
  <c r="AR123" i="1"/>
  <c r="AL123" i="1"/>
  <c r="AH123" i="1"/>
  <c r="AD123" i="1"/>
  <c r="Z123" i="1"/>
  <c r="T123" i="1"/>
  <c r="N123" i="1"/>
  <c r="J123" i="1"/>
  <c r="F123" i="1"/>
  <c r="AT123" i="1"/>
  <c r="AN123" i="1"/>
  <c r="AJ123" i="1"/>
  <c r="AF123" i="1"/>
  <c r="AB123" i="1"/>
  <c r="X123" i="1"/>
  <c r="R123" i="1"/>
  <c r="L123" i="1"/>
  <c r="H123" i="1"/>
  <c r="AP123" i="1"/>
  <c r="D123" i="1"/>
  <c r="P123" i="1"/>
  <c r="V41" i="1"/>
  <c r="V151" i="1"/>
  <c r="AU74" i="1"/>
  <c r="V148" i="1" l="1"/>
  <c r="AU153" i="1"/>
  <c r="V153" i="1" s="1"/>
  <c r="N74" i="1"/>
  <c r="AF74" i="1"/>
  <c r="AN74" i="1"/>
  <c r="AJ74" i="1"/>
  <c r="L74" i="1"/>
  <c r="AL74" i="1"/>
  <c r="AT74" i="1"/>
  <c r="J74" i="1"/>
  <c r="AR74" i="1"/>
  <c r="AH74" i="1"/>
  <c r="H74" i="1"/>
  <c r="P74" i="1"/>
  <c r="X74" i="1"/>
  <c r="T74" i="1"/>
  <c r="AD74" i="1"/>
  <c r="Z74" i="1"/>
  <c r="D74" i="1"/>
  <c r="R74" i="1"/>
  <c r="F74" i="1"/>
  <c r="AB74" i="1"/>
  <c r="AP74" i="1"/>
  <c r="V74" i="1"/>
  <c r="H153" i="1" l="1"/>
  <c r="L153" i="1"/>
  <c r="AL153" i="1"/>
  <c r="N153" i="1"/>
  <c r="AT153" i="1"/>
  <c r="AJ153" i="1"/>
  <c r="AN153" i="1"/>
  <c r="AF153" i="1"/>
  <c r="AH153" i="1"/>
  <c r="AR153" i="1"/>
  <c r="J153" i="1"/>
  <c r="D153" i="1"/>
  <c r="Z153" i="1"/>
  <c r="AD153" i="1"/>
  <c r="T153" i="1"/>
  <c r="AB153" i="1"/>
  <c r="R153" i="1"/>
  <c r="X153" i="1"/>
  <c r="F153" i="1"/>
  <c r="P153" i="1"/>
  <c r="AP153" i="1"/>
</calcChain>
</file>

<file path=xl/sharedStrings.xml><?xml version="1.0" encoding="utf-8"?>
<sst xmlns="http://schemas.openxmlformats.org/spreadsheetml/2006/main" count="228" uniqueCount="196">
  <si>
    <t>EXPENDITURES BY GROUP</t>
  </si>
  <si>
    <t>2010-2011</t>
  </si>
  <si>
    <t>Regular Education</t>
  </si>
  <si>
    <t>Special Education</t>
  </si>
  <si>
    <t>Vocational Education</t>
  </si>
  <si>
    <t>Other Instructional Programs</t>
  </si>
  <si>
    <t>Adult Education</t>
  </si>
  <si>
    <t>Special Programs</t>
  </si>
  <si>
    <r>
      <t xml:space="preserve">Classroom Instruction </t>
    </r>
    <r>
      <rPr>
        <sz val="10"/>
        <rFont val="Arial Narrow"/>
        <family val="2"/>
      </rPr>
      <t>(subset of Instruction)</t>
    </r>
  </si>
  <si>
    <t xml:space="preserve">Pupil Support Programs </t>
  </si>
  <si>
    <t>Instructional Staff Services</t>
  </si>
  <si>
    <t>Total Instruction</t>
  </si>
  <si>
    <t>School Administration</t>
  </si>
  <si>
    <t>General Administration</t>
  </si>
  <si>
    <t>Business Services</t>
  </si>
  <si>
    <t>Operations &amp; Maintenance</t>
  </si>
  <si>
    <t>Student Transportation Services</t>
  </si>
  <si>
    <t>Food Service Operations</t>
  </si>
  <si>
    <t>Enterprise Operations</t>
  </si>
  <si>
    <t>Community Service Operations</t>
  </si>
  <si>
    <t>Central Services</t>
  </si>
  <si>
    <t>Total Support</t>
  </si>
  <si>
    <t>Facility Acquisition &amp; Construction</t>
  </si>
  <si>
    <t>Debt Service</t>
  </si>
  <si>
    <t>Total Expenditures</t>
  </si>
  <si>
    <t>LEA</t>
  </si>
  <si>
    <t>DISTRICT</t>
  </si>
  <si>
    <t>Group Code 1211</t>
  </si>
  <si>
    <t>% of total</t>
  </si>
  <si>
    <t>Group Code 1212</t>
  </si>
  <si>
    <t>Group Code 1213</t>
  </si>
  <si>
    <t>Group Code 1214</t>
  </si>
  <si>
    <t>Group Code 1215</t>
  </si>
  <si>
    <t>Group Code 1217</t>
  </si>
  <si>
    <t>Group Code 1221</t>
  </si>
  <si>
    <t>Group Code 1222</t>
  </si>
  <si>
    <t>Group Code 1223</t>
  </si>
  <si>
    <t>Group Code 1231</t>
  </si>
  <si>
    <t>Group Code 1232</t>
  </si>
  <si>
    <t>Group Code 1233</t>
  </si>
  <si>
    <t>Group Code 1234</t>
  </si>
  <si>
    <t>Group Code 1241</t>
  </si>
  <si>
    <t>Group Code 1251</t>
  </si>
  <si>
    <t>Group Code 1261</t>
  </si>
  <si>
    <t>Group Code 1235</t>
  </si>
  <si>
    <t>Group Code 1271</t>
  </si>
  <si>
    <t>Group Code 1281</t>
  </si>
  <si>
    <t>Total</t>
  </si>
  <si>
    <t>Acadia Parish School Board</t>
  </si>
  <si>
    <t xml:space="preserve">Allen Parish School Board </t>
  </si>
  <si>
    <t>Ascension Parish School Board</t>
  </si>
  <si>
    <t>Assumption Parish School Board</t>
  </si>
  <si>
    <t>Avoyelles Parish School Board</t>
  </si>
  <si>
    <t>Beauregard Parish School Board</t>
  </si>
  <si>
    <t>Bienville Parish School Board</t>
  </si>
  <si>
    <t>Bossier Parish School Board</t>
  </si>
  <si>
    <t>Caddo Parish School Board</t>
  </si>
  <si>
    <t xml:space="preserve">Calcasieu Parish School Board </t>
  </si>
  <si>
    <t>Caldwell Parish School Board</t>
  </si>
  <si>
    <t xml:space="preserve">Cameron Parish School Board </t>
  </si>
  <si>
    <t>Catahoula Parish School Board</t>
  </si>
  <si>
    <t>Claiborne Parish School Board</t>
  </si>
  <si>
    <t>Concordia Parish School Board</t>
  </si>
  <si>
    <t>DeSoto Parish School Board</t>
  </si>
  <si>
    <t>East Baton Rouge Parish School Board</t>
  </si>
  <si>
    <t>East Carroll Parish School Board</t>
  </si>
  <si>
    <t>East Feliciana Parish School Board</t>
  </si>
  <si>
    <t>Evangeline Parish School Board</t>
  </si>
  <si>
    <t>Franklin Parish School Board</t>
  </si>
  <si>
    <t>Grant Parish School Board</t>
  </si>
  <si>
    <t>Iberia Parish School Board</t>
  </si>
  <si>
    <t>Iberville Parish School Board</t>
  </si>
  <si>
    <t>Jackson Parish School Board</t>
  </si>
  <si>
    <t xml:space="preserve">Jefferson Parish School Board </t>
  </si>
  <si>
    <t xml:space="preserve">Jefferson Davis Parish School Board </t>
  </si>
  <si>
    <t>Lafayette Parish School Board</t>
  </si>
  <si>
    <t>Lafourche Parish School Board *</t>
  </si>
  <si>
    <t>LaSalle Parish School Board</t>
  </si>
  <si>
    <t>Lincoln Parish School Board</t>
  </si>
  <si>
    <t>Livingston Parish School Board</t>
  </si>
  <si>
    <t>Madison Parish School Board</t>
  </si>
  <si>
    <t>Morehouse Parish School Board</t>
  </si>
  <si>
    <t>Natchitoches Parish School Board</t>
  </si>
  <si>
    <t xml:space="preserve">Orleans Parish School Board </t>
  </si>
  <si>
    <t>Ouachita Parish School Board</t>
  </si>
  <si>
    <t>Plaquemines Parish School Board *</t>
  </si>
  <si>
    <t>Pointe Coupee Parish School Board</t>
  </si>
  <si>
    <t>Rapides Parish School Board</t>
  </si>
  <si>
    <t>Red River Parish School Board</t>
  </si>
  <si>
    <t>Richland Parish School Board</t>
  </si>
  <si>
    <t>Sabine Parish School Board</t>
  </si>
  <si>
    <t>St. Bernard Parish School Board *</t>
  </si>
  <si>
    <t xml:space="preserve">St. Charles Parish School Board </t>
  </si>
  <si>
    <t>St. Helena Parish School Board</t>
  </si>
  <si>
    <t>St. James Parish School Board</t>
  </si>
  <si>
    <t>St. John Parish School Board</t>
  </si>
  <si>
    <t>St. Landry Parish School Board</t>
  </si>
  <si>
    <t>St. Martin Parish School Board</t>
  </si>
  <si>
    <t>St. Mary Parish School Board</t>
  </si>
  <si>
    <t>St. Tammany Parish School Board *</t>
  </si>
  <si>
    <t>Tangipahoa Parish School Board</t>
  </si>
  <si>
    <t>Tensas Parish School Board</t>
  </si>
  <si>
    <t xml:space="preserve">Terrebonne Parish School Board </t>
  </si>
  <si>
    <t>Union Parish School Board</t>
  </si>
  <si>
    <t xml:space="preserve">Vermilion Parish School Board </t>
  </si>
  <si>
    <t>Vernon Parish School Board</t>
  </si>
  <si>
    <t>Washington Parish School Board</t>
  </si>
  <si>
    <t>Webster Parish School Board</t>
  </si>
  <si>
    <t>West Baton Rouge Parish School Board</t>
  </si>
  <si>
    <t>West Carroll Parish School Board</t>
  </si>
  <si>
    <t>West Feliciana Parish School Board</t>
  </si>
  <si>
    <t>Winn Parish School Board</t>
  </si>
  <si>
    <t>City of Monroe School Board</t>
  </si>
  <si>
    <t xml:space="preserve">City of Bogalusa School Board </t>
  </si>
  <si>
    <t>Zachary Community School Board</t>
  </si>
  <si>
    <t>City of Baker School Board</t>
  </si>
  <si>
    <t>Central Community School Board</t>
  </si>
  <si>
    <t>Recovery School District (RSD OPERATED) *</t>
  </si>
  <si>
    <t>Total Districts</t>
  </si>
  <si>
    <t>LSU Laboratory School</t>
  </si>
  <si>
    <t>Southern University Lab School</t>
  </si>
  <si>
    <t>Total Lab Schools</t>
  </si>
  <si>
    <t>New Vision Learning Academy</t>
  </si>
  <si>
    <t>V. B. Glencoe Charter School</t>
  </si>
  <si>
    <t>International School of Louisiana</t>
  </si>
  <si>
    <t>Avoyelles Public Charter School</t>
  </si>
  <si>
    <t>Delhi Charter School</t>
  </si>
  <si>
    <t>Belle Chasse Academy</t>
  </si>
  <si>
    <t>Milestone SABIS Academy of New Orleans</t>
  </si>
  <si>
    <t>The MAX Charter School</t>
  </si>
  <si>
    <t>D'Arbonne Woods Charter School</t>
  </si>
  <si>
    <t>Children's Charter</t>
  </si>
  <si>
    <t>Madison Preparatory Academy</t>
  </si>
  <si>
    <t xml:space="preserve">International High School of New Orleans </t>
  </si>
  <si>
    <t>Total Type 2 Charter Schools</t>
  </si>
  <si>
    <t>P. A. Capdau including Early College H.S. (UNO)</t>
  </si>
  <si>
    <t>Medard Nelson (UNO)</t>
  </si>
  <si>
    <t>Thurgood Marshall Early College High School</t>
  </si>
  <si>
    <t>Gentilly Terrace School</t>
  </si>
  <si>
    <t xml:space="preserve">Lagniappe Academies of New Orleans </t>
  </si>
  <si>
    <t xml:space="preserve">E.P. Harney Spirit of Excellence Academy </t>
  </si>
  <si>
    <t xml:space="preserve">Morris Jeff Community School </t>
  </si>
  <si>
    <t>Batiste Cultural Arts Academy at Live Oak Elem.</t>
  </si>
  <si>
    <t xml:space="preserve">SciTech Academy at Laurel Elementary </t>
  </si>
  <si>
    <t>Linwood Public Charter School</t>
  </si>
  <si>
    <t>Crestworth Learning Academy</t>
  </si>
  <si>
    <t>Arise Academy</t>
  </si>
  <si>
    <t>Success Preparatory Academy</t>
  </si>
  <si>
    <t>Benjamin E. Mays Preparatory School</t>
  </si>
  <si>
    <t>Pride College Preparatory School</t>
  </si>
  <si>
    <t>Glen Oaks Middle (ADVANCE BR)</t>
  </si>
  <si>
    <t>Prescott Middle School (ADVANCE BR)</t>
  </si>
  <si>
    <t>Pointe Coupee Central High (ADVANCE BR)</t>
  </si>
  <si>
    <t>Dalton Elementary School</t>
  </si>
  <si>
    <t>Lanier Elementary School</t>
  </si>
  <si>
    <t>Crocker Arts &amp; Technology School</t>
  </si>
  <si>
    <t>The Intercultural Charter School</t>
  </si>
  <si>
    <t>Akili Academy of New Orleans</t>
  </si>
  <si>
    <t>New Orleans Charter Science &amp; Math Academy</t>
  </si>
  <si>
    <t>Sojourner Truth Academy</t>
  </si>
  <si>
    <t>Miller-McCoy Academy</t>
  </si>
  <si>
    <t>NOLA College Prep Charter School</t>
  </si>
  <si>
    <t>Langston Hughes Academy Charter School</t>
  </si>
  <si>
    <t xml:space="preserve">Andrew H. Wilson Charter School </t>
  </si>
  <si>
    <t>Abramson Science &amp; Technology Charter School *</t>
  </si>
  <si>
    <t>Kenilworth Science &amp; Technology School</t>
  </si>
  <si>
    <t>James M. Singleton Charter Middle (DRYADES)</t>
  </si>
  <si>
    <t>Martin Luther King Elem. (FRIENDS OF KING)</t>
  </si>
  <si>
    <t>McDonogh #28 City Park Academy (NOCSF)</t>
  </si>
  <si>
    <t>Lafayette Academy (CHOICE)</t>
  </si>
  <si>
    <t>Esperanza Charter School (CHOICE)</t>
  </si>
  <si>
    <t>McDonogh #42 Elementary Charter School</t>
  </si>
  <si>
    <t>Martin Behrman (ALGIERS)</t>
  </si>
  <si>
    <t>Dwight D. Eisenhower (ALGIERS)</t>
  </si>
  <si>
    <t>William J. Fisher (ALGIERS)</t>
  </si>
  <si>
    <t>McDonogh #32 (ALGIERS)</t>
  </si>
  <si>
    <t>O. P. Walker Sr. High (ALGIERS)</t>
  </si>
  <si>
    <t>Harriet Tubman (ALGIERS)</t>
  </si>
  <si>
    <t>Algiers Technology Academy</t>
  </si>
  <si>
    <t>Sophie B. Wright (SUNO)</t>
  </si>
  <si>
    <t>Edward Phillips (KIPP)</t>
  </si>
  <si>
    <t>McDonogh #15 (KIPP)</t>
  </si>
  <si>
    <t>Guste: KIPP Central City Academy</t>
  </si>
  <si>
    <t>KIPP Central City Primary</t>
  </si>
  <si>
    <t>KIPP Renaissance High School</t>
  </si>
  <si>
    <t xml:space="preserve">KIPP New Orleans Leadership Academy </t>
  </si>
  <si>
    <t>Samuel J. Green (FirstLine)</t>
  </si>
  <si>
    <t>New Orleans Charter Middle School (FirstLine)</t>
  </si>
  <si>
    <t>John Dibert Community School (FirstLine)</t>
  </si>
  <si>
    <t>Total Type 5 Charter Schools</t>
  </si>
  <si>
    <t>A02</t>
  </si>
  <si>
    <t xml:space="preserve">Office of Juvenile Justice </t>
  </si>
  <si>
    <t>Total Office of Juvenile Justice Schools</t>
  </si>
  <si>
    <t>Total State</t>
  </si>
  <si>
    <t>* Excludes one-time Hurricane Related expenditures</t>
  </si>
  <si>
    <t>** Excludes one-time Hurricane Related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</si>
</sst>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3" formatCode="_(* #,##0.00_);_(* \(#,##0.00\);_(* &quot;-&quot;??_);_(@_)"/>
    <numFmt numFmtId="164" formatCode="&quot;$&quot;#,##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26"/>
      <name val="Arial Narrow"/>
      <family val="2"/>
    </font>
    <font>
      <sz val="26"/>
      <name val="Arial"/>
      <family val="2"/>
    </font>
    <font>
      <b/>
      <sz val="10"/>
      <name val="Arial Narrow"/>
      <family val="2"/>
    </font>
    <font>
      <b/>
      <sz val="24"/>
      <name val="Arial Narrow"/>
      <family val="2"/>
    </font>
    <font>
      <sz val="10"/>
      <name val="Arial Narrow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Arial"/>
      <family val="2"/>
    </font>
    <font>
      <sz val="10"/>
      <color theme="1"/>
      <name val="Courier New"/>
      <family val="2"/>
    </font>
    <font>
      <sz val="10"/>
      <name val="MS Sans Serif"/>
      <family val="2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7"/>
        <bgColor indexed="8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3">
    <xf numFmtId="0" fontId="0" fillId="0" borderId="0"/>
    <xf numFmtId="0" fontId="8" fillId="0" borderId="0"/>
    <xf numFmtId="0" fontId="8" fillId="0" borderId="0"/>
    <xf numFmtId="0" fontId="11" fillId="0" borderId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2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" fillId="0" borderId="0"/>
    <xf numFmtId="0" fontId="1" fillId="0" borderId="0"/>
  </cellStyleXfs>
  <cellXfs count="158">
    <xf numFmtId="0" fontId="0" fillId="0" borderId="0" xfId="0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0" fontId="7" fillId="0" borderId="0" xfId="0" applyNumberFormat="1" applyFont="1" applyBorder="1" applyAlignment="1">
      <alignment horizontal="center" wrapText="1"/>
    </xf>
    <xf numFmtId="0" fontId="7" fillId="0" borderId="0" xfId="0" applyFont="1"/>
    <xf numFmtId="0" fontId="9" fillId="6" borderId="3" xfId="1" applyFont="1" applyFill="1" applyBorder="1" applyAlignment="1">
      <alignment horizontal="center"/>
    </xf>
    <xf numFmtId="0" fontId="9" fillId="6" borderId="4" xfId="1" applyFont="1" applyFill="1" applyBorder="1" applyAlignment="1">
      <alignment horizontal="center"/>
    </xf>
    <xf numFmtId="0" fontId="9" fillId="6" borderId="5" xfId="1" applyFont="1" applyFill="1" applyBorder="1" applyAlignment="1">
      <alignment horizontal="center" wrapText="1"/>
    </xf>
    <xf numFmtId="10" fontId="9" fillId="0" borderId="6" xfId="1" applyNumberFormat="1" applyFont="1" applyFill="1" applyBorder="1" applyAlignment="1">
      <alignment horizontal="center" wrapText="1"/>
    </xf>
    <xf numFmtId="10" fontId="9" fillId="2" borderId="6" xfId="1" applyNumberFormat="1" applyFont="1" applyFill="1" applyBorder="1" applyAlignment="1">
      <alignment horizontal="center" wrapText="1"/>
    </xf>
    <xf numFmtId="10" fontId="9" fillId="3" borderId="6" xfId="1" applyNumberFormat="1" applyFont="1" applyFill="1" applyBorder="1" applyAlignment="1">
      <alignment horizontal="center" wrapText="1"/>
    </xf>
    <xf numFmtId="10" fontId="10" fillId="4" borderId="6" xfId="1" applyNumberFormat="1" applyFont="1" applyFill="1" applyBorder="1" applyAlignment="1">
      <alignment horizontal="center" wrapText="1"/>
    </xf>
    <xf numFmtId="0" fontId="9" fillId="0" borderId="7" xfId="1" applyFont="1" applyFill="1" applyBorder="1" applyAlignment="1">
      <alignment horizontal="right" wrapText="1"/>
    </xf>
    <xf numFmtId="0" fontId="9" fillId="0" borderId="8" xfId="1" applyFont="1" applyFill="1" applyBorder="1" applyAlignment="1">
      <alignment wrapText="1"/>
    </xf>
    <xf numFmtId="6" fontId="9" fillId="0" borderId="9" xfId="2" applyNumberFormat="1" applyFont="1" applyFill="1" applyBorder="1" applyAlignment="1">
      <alignment horizontal="right" wrapText="1"/>
    </xf>
    <xf numFmtId="10" fontId="9" fillId="0" borderId="2" xfId="1" applyNumberFormat="1" applyFont="1" applyFill="1" applyBorder="1" applyAlignment="1">
      <alignment horizontal="right" wrapText="1"/>
    </xf>
    <xf numFmtId="164" fontId="9" fillId="7" borderId="2" xfId="1" applyNumberFormat="1" applyFont="1" applyFill="1" applyBorder="1" applyAlignment="1">
      <alignment horizontal="right" wrapText="1"/>
    </xf>
    <xf numFmtId="10" fontId="9" fillId="7" borderId="2" xfId="1" applyNumberFormat="1" applyFont="1" applyFill="1" applyBorder="1" applyAlignment="1">
      <alignment horizontal="right" wrapText="1"/>
    </xf>
    <xf numFmtId="164" fontId="9" fillId="8" borderId="2" xfId="1" applyNumberFormat="1" applyFont="1" applyFill="1" applyBorder="1" applyAlignment="1">
      <alignment horizontal="right" wrapText="1"/>
    </xf>
    <xf numFmtId="10" fontId="9" fillId="8" borderId="2" xfId="1" applyNumberFormat="1" applyFont="1" applyFill="1" applyBorder="1" applyAlignment="1">
      <alignment horizontal="right" wrapText="1"/>
    </xf>
    <xf numFmtId="164" fontId="9" fillId="9" borderId="2" xfId="1" applyNumberFormat="1" applyFont="1" applyFill="1" applyBorder="1" applyAlignment="1">
      <alignment horizontal="right" wrapText="1"/>
    </xf>
    <xf numFmtId="10" fontId="9" fillId="9" borderId="2" xfId="1" applyNumberFormat="1" applyFont="1" applyFill="1" applyBorder="1" applyAlignment="1">
      <alignment horizontal="right" wrapText="1"/>
    </xf>
    <xf numFmtId="164" fontId="9" fillId="10" borderId="2" xfId="1" applyNumberFormat="1" applyFont="1" applyFill="1" applyBorder="1" applyAlignment="1">
      <alignment horizontal="right" wrapText="1"/>
    </xf>
    <xf numFmtId="0" fontId="9" fillId="0" borderId="10" xfId="1" applyFont="1" applyFill="1" applyBorder="1" applyAlignment="1">
      <alignment horizontal="right" wrapText="1"/>
    </xf>
    <xf numFmtId="0" fontId="9" fillId="0" borderId="11" xfId="1" applyFont="1" applyFill="1" applyBorder="1" applyAlignment="1">
      <alignment wrapText="1"/>
    </xf>
    <xf numFmtId="6" fontId="9" fillId="0" borderId="12" xfId="2" applyNumberFormat="1" applyFont="1" applyFill="1" applyBorder="1" applyAlignment="1">
      <alignment horizontal="right" wrapText="1"/>
    </xf>
    <xf numFmtId="10" fontId="9" fillId="0" borderId="13" xfId="1" applyNumberFormat="1" applyFont="1" applyFill="1" applyBorder="1" applyAlignment="1">
      <alignment horizontal="right" wrapText="1"/>
    </xf>
    <xf numFmtId="164" fontId="9" fillId="7" borderId="13" xfId="1" applyNumberFormat="1" applyFont="1" applyFill="1" applyBorder="1" applyAlignment="1">
      <alignment horizontal="right" wrapText="1"/>
    </xf>
    <xf numFmtId="10" fontId="9" fillId="7" borderId="13" xfId="1" applyNumberFormat="1" applyFont="1" applyFill="1" applyBorder="1" applyAlignment="1">
      <alignment horizontal="right" wrapText="1"/>
    </xf>
    <xf numFmtId="164" fontId="9" fillId="8" borderId="13" xfId="1" applyNumberFormat="1" applyFont="1" applyFill="1" applyBorder="1" applyAlignment="1">
      <alignment horizontal="right" wrapText="1"/>
    </xf>
    <xf numFmtId="10" fontId="9" fillId="8" borderId="13" xfId="1" applyNumberFormat="1" applyFont="1" applyFill="1" applyBorder="1" applyAlignment="1">
      <alignment horizontal="right" wrapText="1"/>
    </xf>
    <xf numFmtId="164" fontId="9" fillId="9" borderId="13" xfId="1" applyNumberFormat="1" applyFont="1" applyFill="1" applyBorder="1" applyAlignment="1">
      <alignment horizontal="right" wrapText="1"/>
    </xf>
    <xf numFmtId="10" fontId="9" fillId="9" borderId="13" xfId="1" applyNumberFormat="1" applyFont="1" applyFill="1" applyBorder="1" applyAlignment="1">
      <alignment horizontal="right" wrapText="1"/>
    </xf>
    <xf numFmtId="164" fontId="9" fillId="10" borderId="13" xfId="1" applyNumberFormat="1" applyFont="1" applyFill="1" applyBorder="1" applyAlignment="1">
      <alignment horizontal="right" wrapText="1"/>
    </xf>
    <xf numFmtId="0" fontId="0" fillId="0" borderId="0" xfId="0" applyBorder="1"/>
    <xf numFmtId="0" fontId="7" fillId="0" borderId="0" xfId="0" applyFont="1" applyBorder="1"/>
    <xf numFmtId="0" fontId="9" fillId="0" borderId="14" xfId="1" applyFont="1" applyFill="1" applyBorder="1" applyAlignment="1">
      <alignment horizontal="right" wrapText="1"/>
    </xf>
    <xf numFmtId="0" fontId="9" fillId="0" borderId="15" xfId="1" applyFont="1" applyFill="1" applyBorder="1" applyAlignment="1">
      <alignment horizontal="left" wrapText="1"/>
    </xf>
    <xf numFmtId="6" fontId="9" fillId="0" borderId="16" xfId="2" applyNumberFormat="1" applyFont="1" applyFill="1" applyBorder="1" applyAlignment="1">
      <alignment horizontal="right" wrapText="1"/>
    </xf>
    <xf numFmtId="10" fontId="9" fillId="0" borderId="5" xfId="1" applyNumberFormat="1" applyFont="1" applyFill="1" applyBorder="1" applyAlignment="1">
      <alignment horizontal="right" wrapText="1"/>
    </xf>
    <xf numFmtId="164" fontId="9" fillId="7" borderId="5" xfId="1" applyNumberFormat="1" applyFont="1" applyFill="1" applyBorder="1" applyAlignment="1">
      <alignment horizontal="right" wrapText="1"/>
    </xf>
    <xf numFmtId="10" fontId="9" fillId="7" borderId="5" xfId="1" applyNumberFormat="1" applyFont="1" applyFill="1" applyBorder="1" applyAlignment="1">
      <alignment horizontal="right" wrapText="1"/>
    </xf>
    <xf numFmtId="164" fontId="9" fillId="8" borderId="5" xfId="1" applyNumberFormat="1" applyFont="1" applyFill="1" applyBorder="1" applyAlignment="1">
      <alignment horizontal="right" wrapText="1"/>
    </xf>
    <xf numFmtId="10" fontId="9" fillId="8" borderId="5" xfId="1" applyNumberFormat="1" applyFont="1" applyFill="1" applyBorder="1" applyAlignment="1">
      <alignment horizontal="right" wrapText="1"/>
    </xf>
    <xf numFmtId="164" fontId="9" fillId="9" borderId="5" xfId="1" applyNumberFormat="1" applyFont="1" applyFill="1" applyBorder="1" applyAlignment="1">
      <alignment horizontal="right" wrapText="1"/>
    </xf>
    <xf numFmtId="10" fontId="9" fillId="9" borderId="5" xfId="1" applyNumberFormat="1" applyFont="1" applyFill="1" applyBorder="1" applyAlignment="1">
      <alignment horizontal="right" wrapText="1"/>
    </xf>
    <xf numFmtId="164" fontId="9" fillId="10" borderId="5" xfId="1" applyNumberFormat="1" applyFont="1" applyFill="1" applyBorder="1" applyAlignment="1">
      <alignment horizontal="right" wrapText="1"/>
    </xf>
    <xf numFmtId="0" fontId="0" fillId="0" borderId="11" xfId="0" applyBorder="1"/>
    <xf numFmtId="0" fontId="5" fillId="0" borderId="17" xfId="0" applyFont="1" applyBorder="1" applyAlignment="1">
      <alignment horizontal="left"/>
    </xf>
    <xf numFmtId="0" fontId="10" fillId="0" borderId="1" xfId="1" applyFont="1" applyFill="1" applyBorder="1" applyAlignment="1">
      <alignment horizontal="left" wrapText="1"/>
    </xf>
    <xf numFmtId="164" fontId="5" fillId="0" borderId="1" xfId="0" applyNumberFormat="1" applyFont="1" applyBorder="1"/>
    <xf numFmtId="10" fontId="7" fillId="0" borderId="1" xfId="0" applyNumberFormat="1" applyFont="1" applyBorder="1"/>
    <xf numFmtId="164" fontId="5" fillId="2" borderId="1" xfId="0" applyNumberFormat="1" applyFont="1" applyFill="1" applyBorder="1"/>
    <xf numFmtId="10" fontId="5" fillId="2" borderId="1" xfId="0" applyNumberFormat="1" applyFont="1" applyFill="1" applyBorder="1"/>
    <xf numFmtId="164" fontId="5" fillId="3" borderId="1" xfId="0" applyNumberFormat="1" applyFont="1" applyFill="1" applyBorder="1"/>
    <xf numFmtId="10" fontId="5" fillId="3" borderId="1" xfId="0" applyNumberFormat="1" applyFont="1" applyFill="1" applyBorder="1"/>
    <xf numFmtId="164" fontId="5" fillId="4" borderId="1" xfId="0" applyNumberFormat="1" applyFont="1" applyFill="1" applyBorder="1"/>
    <xf numFmtId="10" fontId="5" fillId="4" borderId="1" xfId="0" applyNumberFormat="1" applyFont="1" applyFill="1" applyBorder="1"/>
    <xf numFmtId="164" fontId="5" fillId="5" borderId="1" xfId="0" applyNumberFormat="1" applyFont="1" applyFill="1" applyBorder="1"/>
    <xf numFmtId="0" fontId="11" fillId="0" borderId="0" xfId="0" applyFont="1"/>
    <xf numFmtId="0" fontId="7" fillId="6" borderId="18" xfId="0" applyFont="1" applyFill="1" applyBorder="1"/>
    <xf numFmtId="0" fontId="7" fillId="6" borderId="19" xfId="0" applyFont="1" applyFill="1" applyBorder="1"/>
    <xf numFmtId="0" fontId="7" fillId="6" borderId="20" xfId="0" applyFont="1" applyFill="1" applyBorder="1"/>
    <xf numFmtId="0" fontId="7" fillId="6" borderId="21" xfId="0" applyFont="1" applyFill="1" applyBorder="1"/>
    <xf numFmtId="0" fontId="7" fillId="6" borderId="19" xfId="0" applyFont="1" applyFill="1" applyBorder="1" applyAlignment="1">
      <alignment horizontal="right"/>
    </xf>
    <xf numFmtId="0" fontId="9" fillId="0" borderId="22" xfId="1" applyFont="1" applyFill="1" applyBorder="1" applyAlignment="1">
      <alignment horizontal="right" wrapText="1"/>
    </xf>
    <xf numFmtId="0" fontId="9" fillId="0" borderId="22" xfId="1" applyFont="1" applyFill="1" applyBorder="1" applyAlignment="1">
      <alignment horizontal="left" wrapText="1"/>
    </xf>
    <xf numFmtId="6" fontId="9" fillId="0" borderId="23" xfId="2" applyNumberFormat="1" applyFont="1" applyFill="1" applyBorder="1" applyAlignment="1">
      <alignment horizontal="right" wrapText="1"/>
    </xf>
    <xf numFmtId="10" fontId="9" fillId="0" borderId="24" xfId="1" applyNumberFormat="1" applyFont="1" applyFill="1" applyBorder="1" applyAlignment="1">
      <alignment horizontal="right" wrapText="1"/>
    </xf>
    <xf numFmtId="10" fontId="9" fillId="7" borderId="24" xfId="1" applyNumberFormat="1" applyFont="1" applyFill="1" applyBorder="1" applyAlignment="1">
      <alignment horizontal="right" wrapText="1"/>
    </xf>
    <xf numFmtId="10" fontId="9" fillId="8" borderId="24" xfId="1" applyNumberFormat="1" applyFont="1" applyFill="1" applyBorder="1" applyAlignment="1">
      <alignment horizontal="right" wrapText="1"/>
    </xf>
    <xf numFmtId="164" fontId="9" fillId="9" borderId="24" xfId="1" applyNumberFormat="1" applyFont="1" applyFill="1" applyBorder="1" applyAlignment="1">
      <alignment horizontal="right" wrapText="1"/>
    </xf>
    <xf numFmtId="10" fontId="9" fillId="9" borderId="24" xfId="1" applyNumberFormat="1" applyFont="1" applyFill="1" applyBorder="1" applyAlignment="1">
      <alignment horizontal="right" wrapText="1"/>
    </xf>
    <xf numFmtId="164" fontId="9" fillId="10" borderId="24" xfId="1" applyNumberFormat="1" applyFont="1" applyFill="1" applyBorder="1" applyAlignment="1">
      <alignment horizontal="right" wrapText="1"/>
    </xf>
    <xf numFmtId="0" fontId="9" fillId="0" borderId="14" xfId="1" applyFont="1" applyFill="1" applyBorder="1" applyAlignment="1">
      <alignment horizontal="left" wrapText="1"/>
    </xf>
    <xf numFmtId="6" fontId="9" fillId="0" borderId="5" xfId="2" applyNumberFormat="1" applyFont="1" applyFill="1" applyBorder="1" applyAlignment="1">
      <alignment horizontal="right" wrapText="1"/>
    </xf>
    <xf numFmtId="0" fontId="7" fillId="0" borderId="25" xfId="0" applyFont="1" applyBorder="1"/>
    <xf numFmtId="0" fontId="5" fillId="0" borderId="26" xfId="0" applyFont="1" applyBorder="1" applyAlignment="1">
      <alignment horizontal="left"/>
    </xf>
    <xf numFmtId="164" fontId="5" fillId="0" borderId="0" xfId="0" applyNumberFormat="1" applyFont="1"/>
    <xf numFmtId="164" fontId="5" fillId="0" borderId="5" xfId="0" applyNumberFormat="1" applyFont="1" applyBorder="1"/>
    <xf numFmtId="10" fontId="9" fillId="0" borderId="27" xfId="1" applyNumberFormat="1" applyFont="1" applyFill="1" applyBorder="1" applyAlignment="1">
      <alignment horizontal="right" wrapText="1"/>
    </xf>
    <xf numFmtId="164" fontId="10" fillId="0" borderId="27" xfId="1" applyNumberFormat="1" applyFont="1" applyFill="1" applyBorder="1" applyAlignment="1">
      <alignment horizontal="right" wrapText="1"/>
    </xf>
    <xf numFmtId="164" fontId="9" fillId="0" borderId="27" xfId="1" applyNumberFormat="1" applyFont="1" applyFill="1" applyBorder="1" applyAlignment="1">
      <alignment horizontal="right" wrapText="1"/>
    </xf>
    <xf numFmtId="10" fontId="9" fillId="0" borderId="5" xfId="1" applyNumberFormat="1" applyFont="1" applyFill="1" applyBorder="1" applyAlignment="1">
      <alignment wrapText="1"/>
    </xf>
    <xf numFmtId="164" fontId="5" fillId="2" borderId="5" xfId="0" applyNumberFormat="1" applyFont="1" applyFill="1" applyBorder="1"/>
    <xf numFmtId="10" fontId="10" fillId="7" borderId="5" xfId="1" applyNumberFormat="1" applyFont="1" applyFill="1" applyBorder="1" applyAlignment="1">
      <alignment wrapText="1"/>
    </xf>
    <xf numFmtId="10" fontId="9" fillId="0" borderId="27" xfId="1" applyNumberFormat="1" applyFont="1" applyFill="1" applyBorder="1" applyAlignment="1">
      <alignment wrapText="1"/>
    </xf>
    <xf numFmtId="164" fontId="5" fillId="3" borderId="5" xfId="0" applyNumberFormat="1" applyFont="1" applyFill="1" applyBorder="1"/>
    <xf numFmtId="10" fontId="10" fillId="8" borderId="27" xfId="1" applyNumberFormat="1" applyFont="1" applyFill="1" applyBorder="1" applyAlignment="1">
      <alignment wrapText="1"/>
    </xf>
    <xf numFmtId="164" fontId="5" fillId="4" borderId="5" xfId="0" applyNumberFormat="1" applyFont="1" applyFill="1" applyBorder="1"/>
    <xf numFmtId="10" fontId="10" fillId="9" borderId="5" xfId="1" applyNumberFormat="1" applyFont="1" applyFill="1" applyBorder="1" applyAlignment="1">
      <alignment wrapText="1"/>
    </xf>
    <xf numFmtId="164" fontId="5" fillId="5" borderId="5" xfId="0" applyNumberFormat="1" applyFont="1" applyFill="1" applyBorder="1"/>
    <xf numFmtId="0" fontId="7" fillId="6" borderId="28" xfId="0" applyFont="1" applyFill="1" applyBorder="1"/>
    <xf numFmtId="0" fontId="7" fillId="6" borderId="29" xfId="0" applyFont="1" applyFill="1" applyBorder="1"/>
    <xf numFmtId="0" fontId="9" fillId="0" borderId="24" xfId="1" applyFont="1" applyFill="1" applyBorder="1" applyAlignment="1">
      <alignment horizontal="right" wrapText="1"/>
    </xf>
    <xf numFmtId="0" fontId="9" fillId="0" borderId="13" xfId="1" applyFont="1" applyFill="1" applyBorder="1" applyAlignment="1">
      <alignment horizontal="right" wrapText="1"/>
    </xf>
    <xf numFmtId="0" fontId="9" fillId="0" borderId="10" xfId="1" applyFont="1" applyFill="1" applyBorder="1" applyAlignment="1">
      <alignment horizontal="left" wrapText="1"/>
    </xf>
    <xf numFmtId="0" fontId="9" fillId="0" borderId="5" xfId="1" applyFont="1" applyFill="1" applyBorder="1" applyAlignment="1">
      <alignment horizontal="right" wrapText="1"/>
    </xf>
    <xf numFmtId="0" fontId="9" fillId="0" borderId="2" xfId="1" applyFont="1" applyFill="1" applyBorder="1" applyAlignment="1">
      <alignment horizontal="right" wrapText="1"/>
    </xf>
    <xf numFmtId="0" fontId="9" fillId="0" borderId="7" xfId="1" applyFont="1" applyFill="1" applyBorder="1" applyAlignment="1">
      <alignment horizontal="left" wrapText="1"/>
    </xf>
    <xf numFmtId="164" fontId="5" fillId="0" borderId="14" xfId="0" applyNumberFormat="1" applyFont="1" applyBorder="1"/>
    <xf numFmtId="10" fontId="9" fillId="0" borderId="15" xfId="1" applyNumberFormat="1" applyFont="1" applyFill="1" applyBorder="1" applyAlignment="1">
      <alignment horizontal="right" wrapText="1"/>
    </xf>
    <xf numFmtId="10" fontId="9" fillId="0" borderId="26" xfId="1" applyNumberFormat="1" applyFont="1" applyFill="1" applyBorder="1" applyAlignment="1">
      <alignment horizontal="right" wrapText="1"/>
    </xf>
    <xf numFmtId="10" fontId="9" fillId="0" borderId="26" xfId="1" applyNumberFormat="1" applyFont="1" applyFill="1" applyBorder="1" applyAlignment="1">
      <alignment wrapText="1"/>
    </xf>
    <xf numFmtId="164" fontId="5" fillId="2" borderId="14" xfId="0" applyNumberFormat="1" applyFont="1" applyFill="1" applyBorder="1"/>
    <xf numFmtId="0" fontId="7" fillId="6" borderId="30" xfId="0" applyFont="1" applyFill="1" applyBorder="1"/>
    <xf numFmtId="0" fontId="7" fillId="6" borderId="29" xfId="0" applyFont="1" applyFill="1" applyBorder="1" applyAlignment="1">
      <alignment horizontal="right"/>
    </xf>
    <xf numFmtId="0" fontId="0" fillId="0" borderId="31" xfId="0" applyBorder="1"/>
    <xf numFmtId="0" fontId="7" fillId="0" borderId="31" xfId="0" applyFont="1" applyBorder="1"/>
    <xf numFmtId="164" fontId="5" fillId="0" borderId="25" xfId="0" applyNumberFormat="1" applyFont="1" applyBorder="1"/>
    <xf numFmtId="164" fontId="5" fillId="0" borderId="31" xfId="0" applyNumberFormat="1" applyFont="1" applyBorder="1"/>
    <xf numFmtId="10" fontId="10" fillId="7" borderId="27" xfId="1" applyNumberFormat="1" applyFont="1" applyFill="1" applyBorder="1" applyAlignment="1">
      <alignment wrapText="1"/>
    </xf>
    <xf numFmtId="164" fontId="5" fillId="0" borderId="15" xfId="0" applyNumberFormat="1" applyFont="1" applyBorder="1"/>
    <xf numFmtId="0" fontId="7" fillId="6" borderId="8" xfId="0" applyFont="1" applyFill="1" applyBorder="1"/>
    <xf numFmtId="0" fontId="7" fillId="6" borderId="32" xfId="0" applyFont="1" applyFill="1" applyBorder="1"/>
    <xf numFmtId="0" fontId="7" fillId="6" borderId="0" xfId="0" applyFont="1" applyFill="1" applyBorder="1"/>
    <xf numFmtId="0" fontId="7" fillId="6" borderId="33" xfId="0" applyFont="1" applyFill="1" applyBorder="1"/>
    <xf numFmtId="0" fontId="7" fillId="6" borderId="32" xfId="0" applyFont="1" applyFill="1" applyBorder="1" applyAlignment="1">
      <alignment horizontal="right"/>
    </xf>
    <xf numFmtId="0" fontId="9" fillId="0" borderId="1" xfId="1" applyFont="1" applyFill="1" applyBorder="1" applyAlignment="1">
      <alignment horizontal="right" wrapText="1"/>
    </xf>
    <xf numFmtId="0" fontId="9" fillId="0" borderId="17" xfId="1" applyFont="1" applyFill="1" applyBorder="1" applyAlignment="1">
      <alignment horizontal="left" wrapText="1"/>
    </xf>
    <xf numFmtId="6" fontId="9" fillId="0" borderId="34" xfId="2" applyNumberFormat="1" applyFont="1" applyFill="1" applyBorder="1" applyAlignment="1">
      <alignment horizontal="right" wrapText="1"/>
    </xf>
    <xf numFmtId="10" fontId="9" fillId="0" borderId="1" xfId="1" applyNumberFormat="1" applyFont="1" applyFill="1" applyBorder="1" applyAlignment="1">
      <alignment horizontal="right" wrapText="1"/>
    </xf>
    <xf numFmtId="164" fontId="9" fillId="7" borderId="1" xfId="1" applyNumberFormat="1" applyFont="1" applyFill="1" applyBorder="1" applyAlignment="1">
      <alignment horizontal="right" wrapText="1"/>
    </xf>
    <xf numFmtId="10" fontId="9" fillId="7" borderId="1" xfId="1" applyNumberFormat="1" applyFont="1" applyFill="1" applyBorder="1" applyAlignment="1">
      <alignment horizontal="right" wrapText="1"/>
    </xf>
    <xf numFmtId="164" fontId="9" fillId="8" borderId="1" xfId="1" applyNumberFormat="1" applyFont="1" applyFill="1" applyBorder="1" applyAlignment="1">
      <alignment horizontal="right" wrapText="1"/>
    </xf>
    <xf numFmtId="10" fontId="9" fillId="8" borderId="1" xfId="1" applyNumberFormat="1" applyFont="1" applyFill="1" applyBorder="1" applyAlignment="1">
      <alignment horizontal="right" wrapText="1"/>
    </xf>
    <xf numFmtId="164" fontId="9" fillId="9" borderId="1" xfId="1" applyNumberFormat="1" applyFont="1" applyFill="1" applyBorder="1" applyAlignment="1">
      <alignment horizontal="right" wrapText="1"/>
    </xf>
    <xf numFmtId="10" fontId="9" fillId="9" borderId="1" xfId="1" applyNumberFormat="1" applyFont="1" applyFill="1" applyBorder="1" applyAlignment="1">
      <alignment horizontal="right" wrapText="1"/>
    </xf>
    <xf numFmtId="164" fontId="9" fillId="10" borderId="1" xfId="1" applyNumberFormat="1" applyFont="1" applyFill="1" applyBorder="1" applyAlignment="1">
      <alignment horizontal="right" wrapText="1"/>
    </xf>
    <xf numFmtId="0" fontId="7" fillId="0" borderId="35" xfId="0" applyFont="1" applyBorder="1"/>
    <xf numFmtId="0" fontId="5" fillId="0" borderId="36" xfId="0" applyFont="1" applyBorder="1" applyAlignment="1">
      <alignment horizontal="left"/>
    </xf>
    <xf numFmtId="164" fontId="5" fillId="0" borderId="35" xfId="0" applyNumberFormat="1" applyFont="1" applyBorder="1"/>
    <xf numFmtId="10" fontId="10" fillId="0" borderId="37" xfId="1" applyNumberFormat="1" applyFont="1" applyFill="1" applyBorder="1" applyAlignment="1">
      <alignment horizontal="right" wrapText="1"/>
    </xf>
    <xf numFmtId="164" fontId="5" fillId="0" borderId="38" xfId="0" applyNumberFormat="1" applyFont="1" applyBorder="1"/>
    <xf numFmtId="10" fontId="10" fillId="0" borderId="37" xfId="1" applyNumberFormat="1" applyFont="1" applyFill="1" applyBorder="1" applyAlignment="1">
      <alignment wrapText="1"/>
    </xf>
    <xf numFmtId="164" fontId="5" fillId="2" borderId="38" xfId="0" applyNumberFormat="1" applyFont="1" applyFill="1" applyBorder="1"/>
    <xf numFmtId="10" fontId="10" fillId="7" borderId="37" xfId="1" applyNumberFormat="1" applyFont="1" applyFill="1" applyBorder="1" applyAlignment="1">
      <alignment wrapText="1"/>
    </xf>
    <xf numFmtId="164" fontId="5" fillId="3" borderId="38" xfId="0" applyNumberFormat="1" applyFont="1" applyFill="1" applyBorder="1"/>
    <xf numFmtId="10" fontId="10" fillId="8" borderId="37" xfId="1" applyNumberFormat="1" applyFont="1" applyFill="1" applyBorder="1" applyAlignment="1">
      <alignment wrapText="1"/>
    </xf>
    <xf numFmtId="164" fontId="5" fillId="4" borderId="38" xfId="0" applyNumberFormat="1" applyFont="1" applyFill="1" applyBorder="1"/>
    <xf numFmtId="10" fontId="10" fillId="9" borderId="37" xfId="1" applyNumberFormat="1" applyFont="1" applyFill="1" applyBorder="1" applyAlignment="1">
      <alignment wrapText="1"/>
    </xf>
    <xf numFmtId="164" fontId="5" fillId="5" borderId="39" xfId="0" applyNumberFormat="1" applyFont="1" applyFill="1" applyBorder="1"/>
    <xf numFmtId="10" fontId="7" fillId="0" borderId="0" xfId="0" applyNumberFormat="1" applyFont="1"/>
    <xf numFmtId="164" fontId="7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38" fontId="7" fillId="0" borderId="0" xfId="3" applyNumberFormat="1" applyFont="1" applyFill="1" applyAlignment="1">
      <alignment horizontal="left" vertical="center" wrapText="1"/>
    </xf>
    <xf numFmtId="38" fontId="7" fillId="0" borderId="0" xfId="3" applyNumberFormat="1" applyFont="1" applyFill="1" applyAlignment="1">
      <alignment horizontal="left" vertical="top" wrapText="1"/>
    </xf>
  </cellXfs>
  <cellStyles count="33">
    <cellStyle name="Comma 2 2" xfId="4"/>
    <cellStyle name="Comma 3" xfId="5"/>
    <cellStyle name="Comma 3 2" xfId="6"/>
    <cellStyle name="Comma 4" xfId="7"/>
    <cellStyle name="Comma 8" xfId="8"/>
    <cellStyle name="Normal" xfId="0" builtinId="0"/>
    <cellStyle name="Normal 130 2" xfId="9"/>
    <cellStyle name="Normal 135" xfId="10"/>
    <cellStyle name="Normal 14" xfId="11"/>
    <cellStyle name="Normal 16" xfId="12"/>
    <cellStyle name="Normal 16 2" xfId="13"/>
    <cellStyle name="Normal 17" xfId="14"/>
    <cellStyle name="Normal 18" xfId="15"/>
    <cellStyle name="Normal 19 2" xfId="16"/>
    <cellStyle name="Normal 2 2" xfId="17"/>
    <cellStyle name="Normal 2 2 2" xfId="18"/>
    <cellStyle name="Normal 2 3" xfId="19"/>
    <cellStyle name="Normal 2 4" xfId="20"/>
    <cellStyle name="Normal 2 5" xfId="21"/>
    <cellStyle name="Normal 3 2" xfId="22"/>
    <cellStyle name="Normal 38 2" xfId="3"/>
    <cellStyle name="Normal 39 2" xfId="23"/>
    <cellStyle name="Normal 4 2" xfId="24"/>
    <cellStyle name="Normal 4 3" xfId="25"/>
    <cellStyle name="Normal 4 4" xfId="26"/>
    <cellStyle name="Normal 4 5" xfId="27"/>
    <cellStyle name="Normal 4 6" xfId="28"/>
    <cellStyle name="Normal 4 7" xfId="29"/>
    <cellStyle name="Normal 46 2" xfId="30"/>
    <cellStyle name="Normal 46 3" xfId="31"/>
    <cellStyle name="Normal 47 2" xfId="32"/>
    <cellStyle name="Normal_Expend by Group" xfId="2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f/EFS/MFPAdm/MFP%20Accountability_Resource%20Allocation_70%25%20Instr/2010-11%20AFR%20Data%20for%20Resource%20Alloc_May%202013%20Acct%20Report/Resource%20Allocation/10-11%20Expenditures%20by%20Group/8-FY10-11%20Total%20Exp%20by%20Group_%25%20of%20tot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end by Group"/>
      <sheetName val="Raw Data"/>
      <sheetName val="Hurricane Data"/>
    </sheetNames>
    <sheetDataSet>
      <sheetData sheetId="0"/>
      <sheetData sheetId="1"/>
      <sheetData sheetId="2">
        <row r="6">
          <cell r="H6">
            <v>21104</v>
          </cell>
          <cell r="V6">
            <v>201327</v>
          </cell>
        </row>
        <row r="7">
          <cell r="E7">
            <v>90806</v>
          </cell>
          <cell r="H7">
            <v>202322</v>
          </cell>
          <cell r="J7">
            <v>929991</v>
          </cell>
          <cell r="N7">
            <v>3515</v>
          </cell>
          <cell r="O7">
            <v>104400</v>
          </cell>
          <cell r="P7">
            <v>40414</v>
          </cell>
          <cell r="S7">
            <v>4065</v>
          </cell>
          <cell r="V7">
            <v>29142608</v>
          </cell>
        </row>
        <row r="8">
          <cell r="E8">
            <v>11677055</v>
          </cell>
          <cell r="F8">
            <v>1025072</v>
          </cell>
          <cell r="K8">
            <v>397463</v>
          </cell>
          <cell r="L8">
            <v>214650</v>
          </cell>
          <cell r="M8">
            <v>471903</v>
          </cell>
          <cell r="O8">
            <v>413491</v>
          </cell>
          <cell r="P8">
            <v>742941</v>
          </cell>
          <cell r="Q8">
            <v>693261</v>
          </cell>
          <cell r="R8">
            <v>87838</v>
          </cell>
          <cell r="S8">
            <v>174463</v>
          </cell>
          <cell r="V8">
            <v>52503927</v>
          </cell>
        </row>
        <row r="9">
          <cell r="V9">
            <v>4030981</v>
          </cell>
        </row>
        <row r="12">
          <cell r="E12">
            <v>44650</v>
          </cell>
        </row>
        <row r="13">
          <cell r="E13">
            <v>10415962</v>
          </cell>
          <cell r="F13">
            <v>1595931</v>
          </cell>
          <cell r="G13">
            <v>245667</v>
          </cell>
          <cell r="H13">
            <v>19688</v>
          </cell>
          <cell r="K13">
            <v>913386</v>
          </cell>
          <cell r="L13">
            <v>498633</v>
          </cell>
          <cell r="M13">
            <v>1911368</v>
          </cell>
          <cell r="O13">
            <v>325514</v>
          </cell>
          <cell r="P13">
            <v>2198743</v>
          </cell>
          <cell r="Q13">
            <v>4232182</v>
          </cell>
          <cell r="R13">
            <v>14471</v>
          </cell>
          <cell r="V13">
            <v>61740761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58"/>
  <sheetViews>
    <sheetView tabSelected="1" view="pageBreakPreview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158" sqref="A158:XFD164"/>
    </sheetView>
  </sheetViews>
  <sheetFormatPr defaultRowHeight="12.75" x14ac:dyDescent="0.2"/>
  <cols>
    <col min="1" max="1" width="6.7109375" style="7" customWidth="1"/>
    <col min="2" max="2" width="42" style="7" customWidth="1"/>
    <col min="3" max="3" width="14.42578125" style="7" customWidth="1"/>
    <col min="4" max="4" width="7.28515625" style="145" customWidth="1"/>
    <col min="5" max="5" width="14.85546875" style="7" customWidth="1"/>
    <col min="6" max="6" width="8.42578125" style="145" customWidth="1"/>
    <col min="7" max="7" width="13.28515625" style="7" customWidth="1"/>
    <col min="8" max="8" width="8.7109375" style="145" bestFit="1" customWidth="1"/>
    <col min="9" max="9" width="13.7109375" style="7" customWidth="1"/>
    <col min="10" max="10" width="7.28515625" style="145" customWidth="1"/>
    <col min="11" max="11" width="14.85546875" style="7" bestFit="1" customWidth="1"/>
    <col min="12" max="12" width="8.42578125" style="145" bestFit="1" customWidth="1"/>
    <col min="13" max="13" width="13" style="7" customWidth="1"/>
    <col min="14" max="14" width="9" style="145" bestFit="1" customWidth="1"/>
    <col min="15" max="15" width="14.5703125" style="7" customWidth="1"/>
    <col min="16" max="16" width="8.85546875" style="145" customWidth="1"/>
    <col min="17" max="17" width="13.7109375" style="7" customWidth="1"/>
    <col min="18" max="18" width="9" style="145" bestFit="1" customWidth="1"/>
    <col min="19" max="19" width="15.42578125" style="7" customWidth="1"/>
    <col min="20" max="20" width="7.28515625" style="145" customWidth="1"/>
    <col min="21" max="21" width="14.85546875" style="7" customWidth="1"/>
    <col min="22" max="22" width="8.5703125" style="145" customWidth="1"/>
    <col min="23" max="23" width="13.7109375" style="7" customWidth="1"/>
    <col min="24" max="24" width="9.140625" style="145"/>
    <col min="25" max="25" width="14.42578125" style="7" bestFit="1" customWidth="1"/>
    <col min="26" max="26" width="9" style="145" customWidth="1"/>
    <col min="27" max="27" width="14.42578125" style="7" bestFit="1" customWidth="1"/>
    <col min="28" max="28" width="9.140625" style="145"/>
    <col min="29" max="29" width="14.42578125" style="7" bestFit="1" customWidth="1"/>
    <col min="30" max="30" width="8.42578125" style="145" customWidth="1"/>
    <col min="31" max="31" width="13" style="7" customWidth="1"/>
    <col min="32" max="32" width="8.140625" style="145" customWidth="1"/>
    <col min="33" max="33" width="13.140625" style="7" customWidth="1"/>
    <col min="34" max="34" width="9.140625" style="145"/>
    <col min="35" max="35" width="13.140625" style="7" customWidth="1"/>
    <col min="36" max="36" width="8.42578125" style="145" customWidth="1"/>
    <col min="37" max="37" width="13.140625" style="7" customWidth="1"/>
    <col min="38" max="38" width="8.28515625" style="145" customWidth="1"/>
    <col min="39" max="39" width="13.28515625" style="7" customWidth="1"/>
    <col min="40" max="40" width="7.42578125" style="145" customWidth="1"/>
    <col min="41" max="41" width="14.85546875" style="7" customWidth="1"/>
    <col min="42" max="42" width="9.7109375" style="145" bestFit="1" customWidth="1"/>
    <col min="43" max="43" width="15.140625" style="7" customWidth="1"/>
    <col min="44" max="44" width="8.5703125" style="145" customWidth="1"/>
    <col min="45" max="45" width="14.5703125" style="7" customWidth="1"/>
    <col min="46" max="46" width="9" style="145" customWidth="1"/>
    <col min="47" max="47" width="15.28515625" style="7" bestFit="1" customWidth="1"/>
    <col min="52" max="16384" width="9.140625" style="7"/>
  </cols>
  <sheetData>
    <row r="1" spans="1:51" s="1" customFormat="1" ht="48" customHeight="1" x14ac:dyDescent="0.2">
      <c r="C1" s="147" t="s">
        <v>0</v>
      </c>
      <c r="D1" s="147"/>
      <c r="E1" s="147"/>
      <c r="F1" s="147"/>
      <c r="G1" s="147"/>
      <c r="H1" s="147"/>
      <c r="I1" s="147" t="s">
        <v>0</v>
      </c>
      <c r="J1" s="147"/>
      <c r="K1" s="147"/>
      <c r="L1" s="147"/>
      <c r="M1" s="147"/>
      <c r="N1" s="147"/>
      <c r="O1" s="147"/>
      <c r="P1" s="147"/>
      <c r="Q1" s="147" t="s">
        <v>0</v>
      </c>
      <c r="R1" s="147"/>
      <c r="S1" s="147"/>
      <c r="T1" s="147"/>
      <c r="U1" s="147"/>
      <c r="V1" s="147"/>
      <c r="W1" s="147" t="s">
        <v>0</v>
      </c>
      <c r="X1" s="147"/>
      <c r="Y1" s="147"/>
      <c r="Z1" s="147"/>
      <c r="AA1" s="147"/>
      <c r="AB1" s="147"/>
      <c r="AC1" s="147"/>
      <c r="AD1" s="147"/>
      <c r="AE1" s="147" t="s">
        <v>0</v>
      </c>
      <c r="AF1" s="147"/>
      <c r="AG1" s="147"/>
      <c r="AH1" s="147"/>
      <c r="AI1" s="147"/>
      <c r="AJ1" s="147"/>
      <c r="AK1" s="147" t="s">
        <v>0</v>
      </c>
      <c r="AL1" s="147"/>
      <c r="AM1" s="147"/>
      <c r="AN1" s="147"/>
      <c r="AO1" s="147"/>
      <c r="AP1" s="147"/>
      <c r="AQ1" s="147" t="s">
        <v>0</v>
      </c>
      <c r="AR1" s="147"/>
      <c r="AS1" s="147"/>
      <c r="AT1" s="147"/>
      <c r="AU1" s="147"/>
      <c r="AV1" s="2"/>
      <c r="AW1" s="2"/>
      <c r="AX1" s="2"/>
      <c r="AY1" s="2"/>
    </row>
    <row r="2" spans="1:51" ht="51" customHeight="1" x14ac:dyDescent="0.2">
      <c r="A2" s="3"/>
      <c r="B2" s="4" t="s">
        <v>1</v>
      </c>
      <c r="C2" s="5" t="s">
        <v>2</v>
      </c>
      <c r="D2" s="6"/>
      <c r="E2" s="5" t="s">
        <v>3</v>
      </c>
      <c r="F2" s="6"/>
      <c r="G2" s="5" t="s">
        <v>4</v>
      </c>
      <c r="H2" s="6"/>
      <c r="I2" s="5" t="s">
        <v>5</v>
      </c>
      <c r="J2" s="6"/>
      <c r="K2" s="5" t="s">
        <v>6</v>
      </c>
      <c r="L2" s="6"/>
      <c r="M2" s="5" t="s">
        <v>7</v>
      </c>
      <c r="N2" s="6"/>
      <c r="O2" s="148" t="s">
        <v>8</v>
      </c>
      <c r="P2" s="6"/>
      <c r="Q2" s="5" t="s">
        <v>9</v>
      </c>
      <c r="R2" s="6"/>
      <c r="S2" s="5" t="s">
        <v>10</v>
      </c>
      <c r="T2" s="6"/>
      <c r="U2" s="150" t="s">
        <v>11</v>
      </c>
      <c r="V2" s="6"/>
      <c r="W2" s="5" t="s">
        <v>12</v>
      </c>
      <c r="X2" s="6"/>
      <c r="Y2" s="5" t="s">
        <v>13</v>
      </c>
      <c r="Z2" s="6"/>
      <c r="AA2" s="5" t="s">
        <v>14</v>
      </c>
      <c r="AB2" s="6"/>
      <c r="AC2" s="5" t="s">
        <v>15</v>
      </c>
      <c r="AD2" s="6"/>
      <c r="AE2" s="5" t="s">
        <v>16</v>
      </c>
      <c r="AF2" s="6"/>
      <c r="AG2" s="5" t="s">
        <v>17</v>
      </c>
      <c r="AH2" s="6"/>
      <c r="AI2" s="5" t="s">
        <v>18</v>
      </c>
      <c r="AJ2" s="6"/>
      <c r="AK2" s="5" t="s">
        <v>19</v>
      </c>
      <c r="AL2" s="6"/>
      <c r="AM2" s="5" t="s">
        <v>20</v>
      </c>
      <c r="AN2" s="6"/>
      <c r="AO2" s="152" t="s">
        <v>21</v>
      </c>
      <c r="AP2" s="6"/>
      <c r="AQ2" s="5" t="s">
        <v>22</v>
      </c>
      <c r="AR2" s="6"/>
      <c r="AS2" s="5" t="s">
        <v>23</v>
      </c>
      <c r="AT2" s="6"/>
      <c r="AU2" s="154" t="s">
        <v>24</v>
      </c>
    </row>
    <row r="3" spans="1:51" ht="15" customHeight="1" x14ac:dyDescent="0.2">
      <c r="A3" s="8" t="s">
        <v>25</v>
      </c>
      <c r="B3" s="9" t="s">
        <v>26</v>
      </c>
      <c r="C3" s="10" t="s">
        <v>27</v>
      </c>
      <c r="D3" s="11" t="s">
        <v>28</v>
      </c>
      <c r="E3" s="10" t="s">
        <v>29</v>
      </c>
      <c r="F3" s="11" t="s">
        <v>28</v>
      </c>
      <c r="G3" s="10" t="s">
        <v>30</v>
      </c>
      <c r="H3" s="11" t="s">
        <v>28</v>
      </c>
      <c r="I3" s="10" t="s">
        <v>31</v>
      </c>
      <c r="J3" s="11" t="s">
        <v>28</v>
      </c>
      <c r="K3" s="10" t="s">
        <v>32</v>
      </c>
      <c r="L3" s="11" t="s">
        <v>28</v>
      </c>
      <c r="M3" s="10" t="s">
        <v>33</v>
      </c>
      <c r="N3" s="11" t="s">
        <v>28</v>
      </c>
      <c r="O3" s="149"/>
      <c r="P3" s="12" t="s">
        <v>28</v>
      </c>
      <c r="Q3" s="10" t="s">
        <v>34</v>
      </c>
      <c r="R3" s="11" t="s">
        <v>28</v>
      </c>
      <c r="S3" s="10" t="s">
        <v>35</v>
      </c>
      <c r="T3" s="11" t="s">
        <v>28</v>
      </c>
      <c r="U3" s="151"/>
      <c r="V3" s="13" t="s">
        <v>28</v>
      </c>
      <c r="W3" s="10" t="s">
        <v>36</v>
      </c>
      <c r="X3" s="11" t="s">
        <v>28</v>
      </c>
      <c r="Y3" s="10" t="s">
        <v>37</v>
      </c>
      <c r="Z3" s="11" t="s">
        <v>28</v>
      </c>
      <c r="AA3" s="10" t="s">
        <v>38</v>
      </c>
      <c r="AB3" s="11" t="s">
        <v>28</v>
      </c>
      <c r="AC3" s="10" t="s">
        <v>39</v>
      </c>
      <c r="AD3" s="11" t="s">
        <v>28</v>
      </c>
      <c r="AE3" s="10" t="s">
        <v>40</v>
      </c>
      <c r="AF3" s="11" t="s">
        <v>28</v>
      </c>
      <c r="AG3" s="10" t="s">
        <v>41</v>
      </c>
      <c r="AH3" s="11" t="s">
        <v>28</v>
      </c>
      <c r="AI3" s="10" t="s">
        <v>42</v>
      </c>
      <c r="AJ3" s="11" t="s">
        <v>28</v>
      </c>
      <c r="AK3" s="10" t="s">
        <v>43</v>
      </c>
      <c r="AL3" s="11" t="s">
        <v>28</v>
      </c>
      <c r="AM3" s="10" t="s">
        <v>44</v>
      </c>
      <c r="AN3" s="11" t="s">
        <v>28</v>
      </c>
      <c r="AO3" s="153"/>
      <c r="AP3" s="14" t="s">
        <v>28</v>
      </c>
      <c r="AQ3" s="10" t="s">
        <v>45</v>
      </c>
      <c r="AR3" s="11" t="s">
        <v>28</v>
      </c>
      <c r="AS3" s="10" t="s">
        <v>46</v>
      </c>
      <c r="AT3" s="11" t="s">
        <v>28</v>
      </c>
      <c r="AU3" s="155" t="s">
        <v>47</v>
      </c>
    </row>
    <row r="4" spans="1:51" x14ac:dyDescent="0.2">
      <c r="A4" s="15">
        <v>1</v>
      </c>
      <c r="B4" s="16" t="s">
        <v>48</v>
      </c>
      <c r="C4" s="17">
        <v>41662619</v>
      </c>
      <c r="D4" s="18">
        <f>C4/$AU4</f>
        <v>0.44745427731129062</v>
      </c>
      <c r="E4" s="17">
        <v>7285516</v>
      </c>
      <c r="F4" s="18">
        <f>E4/$AU4</f>
        <v>7.8246048252987768E-2</v>
      </c>
      <c r="G4" s="17">
        <v>1834090</v>
      </c>
      <c r="H4" s="18">
        <f>G4/$AU4</f>
        <v>1.9698027516557828E-2</v>
      </c>
      <c r="I4" s="17">
        <v>273373</v>
      </c>
      <c r="J4" s="18">
        <f>I4/$AU4</f>
        <v>2.9360112515110838E-3</v>
      </c>
      <c r="K4" s="17">
        <v>361889</v>
      </c>
      <c r="L4" s="18">
        <f>K4/$AU4</f>
        <v>3.8866683095920024E-3</v>
      </c>
      <c r="M4" s="17">
        <v>3474476</v>
      </c>
      <c r="N4" s="18">
        <f>M4/$AU4</f>
        <v>3.7315684537628895E-2</v>
      </c>
      <c r="O4" s="19">
        <f>C4+E4+G4+I4+K4+M4</f>
        <v>54891963</v>
      </c>
      <c r="P4" s="20">
        <f>O4/$AU4</f>
        <v>0.58953671717956813</v>
      </c>
      <c r="Q4" s="17">
        <v>5179450</v>
      </c>
      <c r="R4" s="18">
        <f>Q4/$AU4</f>
        <v>5.5627013189448418E-2</v>
      </c>
      <c r="S4" s="17">
        <v>3974250</v>
      </c>
      <c r="T4" s="18">
        <f>S4/$AU4</f>
        <v>4.268323029822961E-2</v>
      </c>
      <c r="U4" s="21">
        <f>O4+Q4+S4</f>
        <v>64045663</v>
      </c>
      <c r="V4" s="22">
        <f>U4/$AU4</f>
        <v>0.68784696066724615</v>
      </c>
      <c r="W4" s="17">
        <v>5019732</v>
      </c>
      <c r="X4" s="18">
        <f>W4/$AU4</f>
        <v>5.39116504979286E-2</v>
      </c>
      <c r="Y4" s="17">
        <v>1031771</v>
      </c>
      <c r="Z4" s="18">
        <f>Y4/$AU4</f>
        <v>1.1081164800411315E-2</v>
      </c>
      <c r="AA4" s="17">
        <v>769834</v>
      </c>
      <c r="AB4" s="18">
        <f>AA4/$AU4</f>
        <v>8.2679755710907202E-3</v>
      </c>
      <c r="AC4" s="17">
        <v>9060261</v>
      </c>
      <c r="AD4" s="18">
        <f>AC4/$AU4</f>
        <v>9.7306713675553408E-2</v>
      </c>
      <c r="AE4" s="17">
        <v>3928976</v>
      </c>
      <c r="AF4" s="18">
        <f>AE4/$AU4</f>
        <v>4.2196989984076741E-2</v>
      </c>
      <c r="AG4" s="17">
        <v>5715226</v>
      </c>
      <c r="AH4" s="18">
        <f>AG4/$AU4</f>
        <v>6.1381218485105277E-2</v>
      </c>
      <c r="AI4" s="17">
        <v>0</v>
      </c>
      <c r="AJ4" s="18">
        <f>AI4/$AU4</f>
        <v>0</v>
      </c>
      <c r="AK4" s="17">
        <v>496623</v>
      </c>
      <c r="AL4" s="18">
        <f>AK4/$AU4</f>
        <v>5.3337041908278759E-3</v>
      </c>
      <c r="AM4" s="17">
        <v>474358</v>
      </c>
      <c r="AN4" s="18">
        <f>AM4/$AU4</f>
        <v>5.0945792936548037E-3</v>
      </c>
      <c r="AO4" s="23">
        <f>W4+Y4+AA4+AC4+AE4+AG4+AI4+AK4+AM4</f>
        <v>26496781</v>
      </c>
      <c r="AP4" s="24">
        <f>AO4/$AU4</f>
        <v>0.28457399649864873</v>
      </c>
      <c r="AQ4" s="17">
        <v>1464247</v>
      </c>
      <c r="AR4" s="18">
        <f>AQ4/$AU4</f>
        <v>1.5725933676666495E-2</v>
      </c>
      <c r="AS4" s="17">
        <v>1103647</v>
      </c>
      <c r="AT4" s="18">
        <f>AS4/$AU4</f>
        <v>1.1853109157438564E-2</v>
      </c>
      <c r="AU4" s="25">
        <f>U4+AO4+AQ4+AS4</f>
        <v>93110338</v>
      </c>
    </row>
    <row r="5" spans="1:51" s="38" customFormat="1" x14ac:dyDescent="0.2">
      <c r="A5" s="26">
        <v>2</v>
      </c>
      <c r="B5" s="27" t="s">
        <v>49</v>
      </c>
      <c r="C5" s="28">
        <v>18865042</v>
      </c>
      <c r="D5" s="29">
        <f t="shared" ref="D5:D68" si="0">C5/$AU5</f>
        <v>0.3914758030102295</v>
      </c>
      <c r="E5" s="28">
        <v>3501446</v>
      </c>
      <c r="F5" s="29">
        <f t="shared" ref="F5:F68" si="1">E5/$AU5</f>
        <v>7.2659863919039044E-2</v>
      </c>
      <c r="G5" s="28">
        <v>1314574</v>
      </c>
      <c r="H5" s="29">
        <f t="shared" ref="H5:H68" si="2">G5/$AU5</f>
        <v>2.7279234907951408E-2</v>
      </c>
      <c r="I5" s="28">
        <v>354061</v>
      </c>
      <c r="J5" s="29">
        <f t="shared" ref="J5:J68" si="3">I5/$AU5</f>
        <v>7.3472571272094108E-3</v>
      </c>
      <c r="K5" s="28">
        <v>164866</v>
      </c>
      <c r="L5" s="29">
        <f t="shared" ref="L5:L68" si="4">K5/$AU5</f>
        <v>3.4211983063215283E-3</v>
      </c>
      <c r="M5" s="28">
        <v>1805349</v>
      </c>
      <c r="N5" s="29">
        <f t="shared" ref="N5:N68" si="5">M5/$AU5</f>
        <v>3.7463497271234006E-2</v>
      </c>
      <c r="O5" s="30">
        <f t="shared" ref="O5:O68" si="6">C5+E5+G5+I5+K5+M5</f>
        <v>26005338</v>
      </c>
      <c r="P5" s="31">
        <f t="shared" ref="P5:P68" si="7">O5/$AU5</f>
        <v>0.53964685454198491</v>
      </c>
      <c r="Q5" s="28">
        <v>2834865</v>
      </c>
      <c r="R5" s="29">
        <f t="shared" ref="R5:R68" si="8">Q5/$AU5</f>
        <v>5.8827383066552108E-2</v>
      </c>
      <c r="S5" s="28">
        <v>1961891</v>
      </c>
      <c r="T5" s="29">
        <f t="shared" ref="T5:T68" si="9">S5/$AU5</f>
        <v>4.0711961025241404E-2</v>
      </c>
      <c r="U5" s="32">
        <f t="shared" ref="U5:U68" si="10">O5+Q5+S5</f>
        <v>30802094</v>
      </c>
      <c r="V5" s="33">
        <f t="shared" ref="V5:V68" si="11">U5/$AU5</f>
        <v>0.63918619863377846</v>
      </c>
      <c r="W5" s="28">
        <v>2899018</v>
      </c>
      <c r="X5" s="29">
        <f t="shared" ref="X5:X68" si="12">W5/$AU5</f>
        <v>6.0158646850142689E-2</v>
      </c>
      <c r="Y5" s="28">
        <v>1406717</v>
      </c>
      <c r="Z5" s="29">
        <f t="shared" ref="Z5:Z68" si="13">Y5/$AU5</f>
        <v>2.9191330036961543E-2</v>
      </c>
      <c r="AA5" s="28">
        <v>342023</v>
      </c>
      <c r="AB5" s="29">
        <f t="shared" ref="AB5:AB68" si="14">AA5/$AU5</f>
        <v>7.0974519204869899E-3</v>
      </c>
      <c r="AC5" s="28">
        <v>4235444</v>
      </c>
      <c r="AD5" s="29">
        <f t="shared" ref="AD5:AD68" si="15">AC5/$AU5</f>
        <v>8.7891341085000421E-2</v>
      </c>
      <c r="AE5" s="28">
        <v>2949770</v>
      </c>
      <c r="AF5" s="29">
        <f t="shared" ref="AF5:AF68" si="16">AE5/$AU5</f>
        <v>6.1211821285395748E-2</v>
      </c>
      <c r="AG5" s="28">
        <v>2533214</v>
      </c>
      <c r="AH5" s="29">
        <f t="shared" ref="AH5:AH68" si="17">AG5/$AU5</f>
        <v>5.2567706175621322E-2</v>
      </c>
      <c r="AI5" s="28">
        <v>0</v>
      </c>
      <c r="AJ5" s="29">
        <f t="shared" ref="AJ5:AJ68" si="18">AI5/$AU5</f>
        <v>0</v>
      </c>
      <c r="AK5" s="28">
        <v>28934</v>
      </c>
      <c r="AL5" s="29">
        <f t="shared" ref="AL5:AL68" si="19">AK5/$AU5</f>
        <v>6.0042065553302137E-4</v>
      </c>
      <c r="AM5" s="28">
        <v>103049</v>
      </c>
      <c r="AN5" s="29">
        <f t="shared" ref="AN5:AN68" si="20">AM5/$AU5</f>
        <v>2.1384097647066539E-3</v>
      </c>
      <c r="AO5" s="34">
        <f t="shared" ref="AO5:AO68" si="21">W5+Y5+AA5+AC5+AE5+AG5+AI5+AK5+AM5</f>
        <v>14498169</v>
      </c>
      <c r="AP5" s="35">
        <f t="shared" ref="AP5:AP68" si="22">AO5/$AU5</f>
        <v>0.30085712777384838</v>
      </c>
      <c r="AQ5" s="28">
        <v>1014697</v>
      </c>
      <c r="AR5" s="29">
        <f t="shared" ref="AR5:AR68" si="23">AQ5/$AU5</f>
        <v>2.1056370979034705E-2</v>
      </c>
      <c r="AS5" s="28">
        <v>1874588</v>
      </c>
      <c r="AT5" s="29">
        <f t="shared" ref="AT5:AT68" si="24">AS5/$AU5</f>
        <v>3.8900302613338475E-2</v>
      </c>
      <c r="AU5" s="36">
        <f t="shared" ref="AU5:AU68" si="25">U5+AO5+AQ5+AS5</f>
        <v>48189548</v>
      </c>
      <c r="AV5" s="37"/>
      <c r="AW5" s="37"/>
      <c r="AX5" s="37"/>
      <c r="AY5" s="37"/>
    </row>
    <row r="6" spans="1:51" s="38" customFormat="1" x14ac:dyDescent="0.2">
      <c r="A6" s="26">
        <v>3</v>
      </c>
      <c r="B6" s="27" t="s">
        <v>50</v>
      </c>
      <c r="C6" s="28">
        <v>83038166</v>
      </c>
      <c r="D6" s="29">
        <f t="shared" si="0"/>
        <v>0.35020067608273503</v>
      </c>
      <c r="E6" s="28">
        <v>30262828</v>
      </c>
      <c r="F6" s="29">
        <f t="shared" si="1"/>
        <v>0.12762881619730768</v>
      </c>
      <c r="G6" s="28">
        <v>2094073</v>
      </c>
      <c r="H6" s="29">
        <f t="shared" si="2"/>
        <v>8.8314303613907033E-3</v>
      </c>
      <c r="I6" s="28">
        <v>2934451</v>
      </c>
      <c r="J6" s="29">
        <f t="shared" si="3"/>
        <v>1.2375595146593893E-2</v>
      </c>
      <c r="K6" s="28">
        <v>303553</v>
      </c>
      <c r="L6" s="29">
        <f t="shared" si="4"/>
        <v>1.2801880261534494E-3</v>
      </c>
      <c r="M6" s="28">
        <v>8055398</v>
      </c>
      <c r="N6" s="29">
        <f t="shared" si="5"/>
        <v>3.3972400422662412E-2</v>
      </c>
      <c r="O6" s="30">
        <f t="shared" si="6"/>
        <v>126688469</v>
      </c>
      <c r="P6" s="31">
        <f t="shared" si="7"/>
        <v>0.53428910623684323</v>
      </c>
      <c r="Q6" s="28">
        <v>8800561</v>
      </c>
      <c r="R6" s="29">
        <f t="shared" si="8"/>
        <v>3.7115010609788168E-2</v>
      </c>
      <c r="S6" s="28">
        <v>8619959</v>
      </c>
      <c r="T6" s="29">
        <f t="shared" si="9"/>
        <v>3.6353349489985809E-2</v>
      </c>
      <c r="U6" s="32">
        <f t="shared" si="10"/>
        <v>144108989</v>
      </c>
      <c r="V6" s="33">
        <f t="shared" si="11"/>
        <v>0.6077574663366172</v>
      </c>
      <c r="W6" s="28">
        <v>10064849</v>
      </c>
      <c r="X6" s="29">
        <f t="shared" si="12"/>
        <v>4.244695053200765E-2</v>
      </c>
      <c r="Y6" s="28">
        <v>3761766</v>
      </c>
      <c r="Z6" s="29">
        <f t="shared" si="13"/>
        <v>1.5864668741179158E-2</v>
      </c>
      <c r="AA6" s="28">
        <v>2492214</v>
      </c>
      <c r="AB6" s="29">
        <f t="shared" si="14"/>
        <v>1.0510528709688235E-2</v>
      </c>
      <c r="AC6" s="28">
        <v>20142219</v>
      </c>
      <c r="AD6" s="29">
        <f t="shared" si="15"/>
        <v>8.49467064531087E-2</v>
      </c>
      <c r="AE6" s="28">
        <v>10703970</v>
      </c>
      <c r="AF6" s="29">
        <f t="shared" si="16"/>
        <v>4.5142344916063219E-2</v>
      </c>
      <c r="AG6" s="28">
        <v>8964692</v>
      </c>
      <c r="AH6" s="29">
        <f t="shared" si="17"/>
        <v>3.780720782385158E-2</v>
      </c>
      <c r="AI6" s="28">
        <v>0</v>
      </c>
      <c r="AJ6" s="29">
        <f t="shared" si="18"/>
        <v>0</v>
      </c>
      <c r="AK6" s="28">
        <v>0</v>
      </c>
      <c r="AL6" s="29">
        <f t="shared" si="19"/>
        <v>0</v>
      </c>
      <c r="AM6" s="28">
        <v>8352072</v>
      </c>
      <c r="AN6" s="29">
        <f t="shared" si="20"/>
        <v>3.5223577325776696E-2</v>
      </c>
      <c r="AO6" s="34">
        <f t="shared" si="21"/>
        <v>64481782</v>
      </c>
      <c r="AP6" s="35">
        <f t="shared" si="22"/>
        <v>0.27194198450167523</v>
      </c>
      <c r="AQ6" s="28">
        <v>14365074</v>
      </c>
      <c r="AR6" s="29">
        <f t="shared" si="23"/>
        <v>6.0582487175578022E-2</v>
      </c>
      <c r="AS6" s="28">
        <v>14160105</v>
      </c>
      <c r="AT6" s="29">
        <f t="shared" si="24"/>
        <v>5.971806198612957E-2</v>
      </c>
      <c r="AU6" s="36">
        <f t="shared" si="25"/>
        <v>237115950</v>
      </c>
      <c r="AV6" s="37"/>
      <c r="AW6" s="37"/>
      <c r="AX6" s="37"/>
      <c r="AY6" s="37"/>
    </row>
    <row r="7" spans="1:51" s="38" customFormat="1" x14ac:dyDescent="0.2">
      <c r="A7" s="26">
        <v>4</v>
      </c>
      <c r="B7" s="27" t="s">
        <v>51</v>
      </c>
      <c r="C7" s="28">
        <v>14355445</v>
      </c>
      <c r="D7" s="29">
        <f t="shared" si="0"/>
        <v>0.33026306714165404</v>
      </c>
      <c r="E7" s="28">
        <v>6163342</v>
      </c>
      <c r="F7" s="29">
        <f t="shared" si="1"/>
        <v>0.14179457570022919</v>
      </c>
      <c r="G7" s="28">
        <v>961708</v>
      </c>
      <c r="H7" s="29">
        <f t="shared" si="2"/>
        <v>2.212516809995551E-2</v>
      </c>
      <c r="I7" s="28">
        <v>842121</v>
      </c>
      <c r="J7" s="29">
        <f t="shared" si="3"/>
        <v>1.9373935420629373E-2</v>
      </c>
      <c r="K7" s="28">
        <v>0</v>
      </c>
      <c r="L7" s="29">
        <f t="shared" si="4"/>
        <v>0</v>
      </c>
      <c r="M7" s="28">
        <v>3139272</v>
      </c>
      <c r="N7" s="29">
        <f t="shared" si="5"/>
        <v>7.2222463275218196E-2</v>
      </c>
      <c r="O7" s="30">
        <f t="shared" si="6"/>
        <v>25461888</v>
      </c>
      <c r="P7" s="31">
        <f t="shared" si="7"/>
        <v>0.58577920963768626</v>
      </c>
      <c r="Q7" s="28">
        <v>1553586</v>
      </c>
      <c r="R7" s="29">
        <f t="shared" si="8"/>
        <v>3.5741983437527276E-2</v>
      </c>
      <c r="S7" s="28">
        <v>954359</v>
      </c>
      <c r="T7" s="29">
        <f t="shared" si="9"/>
        <v>2.195609613594297E-2</v>
      </c>
      <c r="U7" s="32">
        <f t="shared" si="10"/>
        <v>27969833</v>
      </c>
      <c r="V7" s="33">
        <f t="shared" si="11"/>
        <v>0.64347728921115654</v>
      </c>
      <c r="W7" s="28">
        <v>2769788</v>
      </c>
      <c r="X7" s="29">
        <f t="shared" si="12"/>
        <v>6.3722070629795707E-2</v>
      </c>
      <c r="Y7" s="28">
        <v>1471800</v>
      </c>
      <c r="Z7" s="29">
        <f t="shared" si="13"/>
        <v>3.3860405039278577E-2</v>
      </c>
      <c r="AA7" s="28">
        <v>668539</v>
      </c>
      <c r="AB7" s="29">
        <f t="shared" si="14"/>
        <v>1.5380487379096522E-2</v>
      </c>
      <c r="AC7" s="28">
        <v>4512586</v>
      </c>
      <c r="AD7" s="29">
        <f t="shared" si="15"/>
        <v>0.1038170877392159</v>
      </c>
      <c r="AE7" s="28">
        <v>2205643</v>
      </c>
      <c r="AF7" s="29">
        <f t="shared" si="16"/>
        <v>5.074328397339959E-2</v>
      </c>
      <c r="AG7" s="28">
        <v>2228138</v>
      </c>
      <c r="AH7" s="29">
        <f t="shared" si="17"/>
        <v>5.1260806606473766E-2</v>
      </c>
      <c r="AI7" s="28">
        <v>0</v>
      </c>
      <c r="AJ7" s="29">
        <f t="shared" si="18"/>
        <v>0</v>
      </c>
      <c r="AK7" s="28">
        <v>18550</v>
      </c>
      <c r="AL7" s="29">
        <f t="shared" si="19"/>
        <v>4.2676349604471911E-4</v>
      </c>
      <c r="AM7" s="28">
        <v>957902</v>
      </c>
      <c r="AN7" s="29">
        <f t="shared" si="20"/>
        <v>2.2037606813381592E-2</v>
      </c>
      <c r="AO7" s="34">
        <f t="shared" si="21"/>
        <v>14832946</v>
      </c>
      <c r="AP7" s="35">
        <f t="shared" si="22"/>
        <v>0.34124851167668635</v>
      </c>
      <c r="AQ7" s="28">
        <v>438504</v>
      </c>
      <c r="AR7" s="29">
        <f t="shared" si="23"/>
        <v>1.0088274936366227E-2</v>
      </c>
      <c r="AS7" s="28">
        <v>225415</v>
      </c>
      <c r="AT7" s="29">
        <f t="shared" si="24"/>
        <v>5.1859241757908547E-3</v>
      </c>
      <c r="AU7" s="36">
        <f t="shared" si="25"/>
        <v>43466698</v>
      </c>
      <c r="AV7" s="37"/>
      <c r="AW7" s="37"/>
      <c r="AX7" s="37"/>
      <c r="AY7" s="37"/>
    </row>
    <row r="8" spans="1:51" x14ac:dyDescent="0.2">
      <c r="A8" s="39">
        <v>5</v>
      </c>
      <c r="B8" s="40" t="s">
        <v>52</v>
      </c>
      <c r="C8" s="41">
        <v>16439373</v>
      </c>
      <c r="D8" s="42">
        <f>C8/$AU8</f>
        <v>0.29526912328451793</v>
      </c>
      <c r="E8" s="41">
        <v>5974231</v>
      </c>
      <c r="F8" s="42">
        <f t="shared" si="1"/>
        <v>0.10730372439807705</v>
      </c>
      <c r="G8" s="41">
        <v>1521474</v>
      </c>
      <c r="H8" s="42">
        <f t="shared" si="2"/>
        <v>2.732733748909941E-2</v>
      </c>
      <c r="I8" s="41">
        <v>573375</v>
      </c>
      <c r="J8" s="42">
        <f t="shared" si="3"/>
        <v>1.029844225587317E-2</v>
      </c>
      <c r="K8" s="41">
        <v>13650</v>
      </c>
      <c r="L8" s="42">
        <f t="shared" si="4"/>
        <v>2.4516893271012645E-4</v>
      </c>
      <c r="M8" s="41">
        <v>5340378</v>
      </c>
      <c r="N8" s="42">
        <f t="shared" si="5"/>
        <v>9.5919031100999252E-2</v>
      </c>
      <c r="O8" s="43">
        <f t="shared" si="6"/>
        <v>29862481</v>
      </c>
      <c r="P8" s="44">
        <f t="shared" si="7"/>
        <v>0.53636282746127695</v>
      </c>
      <c r="Q8" s="41">
        <v>1666821</v>
      </c>
      <c r="R8" s="42">
        <f t="shared" si="8"/>
        <v>2.9937928614565987E-2</v>
      </c>
      <c r="S8" s="41">
        <v>2968682</v>
      </c>
      <c r="T8" s="42">
        <f t="shared" si="9"/>
        <v>5.3320776373316024E-2</v>
      </c>
      <c r="U8" s="45">
        <f t="shared" si="10"/>
        <v>34497984</v>
      </c>
      <c r="V8" s="46">
        <f t="shared" si="11"/>
        <v>0.61962153244915896</v>
      </c>
      <c r="W8" s="41">
        <v>2942453</v>
      </c>
      <c r="X8" s="42">
        <f t="shared" si="12"/>
        <v>5.284967483953918E-2</v>
      </c>
      <c r="Y8" s="41">
        <v>1400937</v>
      </c>
      <c r="Z8" s="42">
        <f t="shared" si="13"/>
        <v>2.5162361105064208E-2</v>
      </c>
      <c r="AA8" s="41">
        <v>554145</v>
      </c>
      <c r="AB8" s="42">
        <f t="shared" si="14"/>
        <v>9.9530504188024196E-3</v>
      </c>
      <c r="AC8" s="41">
        <v>7499595</v>
      </c>
      <c r="AD8" s="42">
        <f t="shared" si="15"/>
        <v>0.13470093054272536</v>
      </c>
      <c r="AE8" s="41">
        <v>4230601</v>
      </c>
      <c r="AF8" s="42">
        <f t="shared" si="16"/>
        <v>7.5986222116658883E-2</v>
      </c>
      <c r="AG8" s="41">
        <v>4068174</v>
      </c>
      <c r="AH8" s="42">
        <f t="shared" si="17"/>
        <v>7.3068855506160157E-2</v>
      </c>
      <c r="AI8" s="41">
        <v>1089</v>
      </c>
      <c r="AJ8" s="42">
        <f t="shared" si="18"/>
        <v>1.9559631334895804E-5</v>
      </c>
      <c r="AK8" s="41">
        <v>10641</v>
      </c>
      <c r="AL8" s="42">
        <f t="shared" si="19"/>
        <v>1.9112400095007003E-4</v>
      </c>
      <c r="AM8" s="41">
        <v>3714</v>
      </c>
      <c r="AN8" s="42">
        <f t="shared" si="20"/>
        <v>6.6707503009920131E-5</v>
      </c>
      <c r="AO8" s="47">
        <f t="shared" si="21"/>
        <v>20711349</v>
      </c>
      <c r="AP8" s="48">
        <f t="shared" si="22"/>
        <v>0.37199848566424509</v>
      </c>
      <c r="AQ8" s="41">
        <v>10075</v>
      </c>
      <c r="AR8" s="42">
        <f t="shared" si="23"/>
        <v>1.8095802176223622E-4</v>
      </c>
      <c r="AS8" s="41">
        <v>456488</v>
      </c>
      <c r="AT8" s="42">
        <f t="shared" si="24"/>
        <v>8.1990238648337148E-3</v>
      </c>
      <c r="AU8" s="49">
        <f t="shared" si="25"/>
        <v>55675896</v>
      </c>
    </row>
    <row r="9" spans="1:51" x14ac:dyDescent="0.2">
      <c r="A9" s="15">
        <v>6</v>
      </c>
      <c r="B9" s="16" t="s">
        <v>53</v>
      </c>
      <c r="C9" s="17">
        <v>21596477</v>
      </c>
      <c r="D9" s="18">
        <f>C9/$AU9</f>
        <v>0.29106459253986494</v>
      </c>
      <c r="E9" s="17">
        <v>5995869</v>
      </c>
      <c r="F9" s="18">
        <f t="shared" si="1"/>
        <v>8.0808789665435143E-2</v>
      </c>
      <c r="G9" s="17">
        <v>1709325</v>
      </c>
      <c r="H9" s="18">
        <f t="shared" si="2"/>
        <v>2.3037275229807374E-2</v>
      </c>
      <c r="I9" s="17">
        <v>1345267</v>
      </c>
      <c r="J9" s="18">
        <f t="shared" si="3"/>
        <v>1.8130716005778466E-2</v>
      </c>
      <c r="K9" s="17">
        <v>75882</v>
      </c>
      <c r="L9" s="18">
        <f t="shared" si="4"/>
        <v>1.0226928869514242E-3</v>
      </c>
      <c r="M9" s="17">
        <v>1725271</v>
      </c>
      <c r="N9" s="18">
        <f t="shared" si="5"/>
        <v>2.3252186022555688E-2</v>
      </c>
      <c r="O9" s="19">
        <f t="shared" si="6"/>
        <v>32448091</v>
      </c>
      <c r="P9" s="20">
        <f t="shared" si="7"/>
        <v>0.43731625235039306</v>
      </c>
      <c r="Q9" s="17">
        <v>3009973</v>
      </c>
      <c r="R9" s="18">
        <f t="shared" si="8"/>
        <v>4.0566642642732652E-2</v>
      </c>
      <c r="S9" s="17">
        <v>2802320</v>
      </c>
      <c r="T9" s="18">
        <f t="shared" si="9"/>
        <v>3.7768017856167672E-2</v>
      </c>
      <c r="U9" s="21">
        <f t="shared" si="10"/>
        <v>38260384</v>
      </c>
      <c r="V9" s="22">
        <f t="shared" si="11"/>
        <v>0.51565091284929343</v>
      </c>
      <c r="W9" s="17">
        <v>3110175</v>
      </c>
      <c r="X9" s="18">
        <f t="shared" si="12"/>
        <v>4.1917106160540653E-2</v>
      </c>
      <c r="Y9" s="17">
        <v>1711412</v>
      </c>
      <c r="Z9" s="18">
        <f t="shared" si="13"/>
        <v>2.3065402586164185E-2</v>
      </c>
      <c r="AA9" s="17">
        <v>499444</v>
      </c>
      <c r="AB9" s="18">
        <f t="shared" si="14"/>
        <v>6.731211963714282E-3</v>
      </c>
      <c r="AC9" s="17">
        <v>4824989</v>
      </c>
      <c r="AD9" s="18">
        <f t="shared" si="15"/>
        <v>6.5028358898274505E-2</v>
      </c>
      <c r="AE9" s="17">
        <v>3556886</v>
      </c>
      <c r="AF9" s="18">
        <f t="shared" si="16"/>
        <v>4.7937613820103628E-2</v>
      </c>
      <c r="AG9" s="17">
        <v>3104180</v>
      </c>
      <c r="AH9" s="18">
        <f t="shared" si="17"/>
        <v>4.1836309082745209E-2</v>
      </c>
      <c r="AI9" s="17">
        <v>0</v>
      </c>
      <c r="AJ9" s="18">
        <f t="shared" si="18"/>
        <v>0</v>
      </c>
      <c r="AK9" s="17">
        <v>16056</v>
      </c>
      <c r="AL9" s="18">
        <f t="shared" si="19"/>
        <v>2.1639330793721921E-4</v>
      </c>
      <c r="AM9" s="17">
        <v>960021</v>
      </c>
      <c r="AN9" s="18">
        <f t="shared" si="20"/>
        <v>1.2938597401544414E-2</v>
      </c>
      <c r="AO9" s="23">
        <f t="shared" si="21"/>
        <v>17783163</v>
      </c>
      <c r="AP9" s="24">
        <f t="shared" si="22"/>
        <v>0.23967099322102409</v>
      </c>
      <c r="AQ9" s="17">
        <v>14879192</v>
      </c>
      <c r="AR9" s="18">
        <f t="shared" si="23"/>
        <v>0.20053298307878728</v>
      </c>
      <c r="AS9" s="17">
        <v>3275489</v>
      </c>
      <c r="AT9" s="18">
        <f t="shared" si="24"/>
        <v>4.4145110850895251E-2</v>
      </c>
      <c r="AU9" s="25">
        <f t="shared" si="25"/>
        <v>74198228</v>
      </c>
    </row>
    <row r="10" spans="1:51" s="38" customFormat="1" x14ac:dyDescent="0.2">
      <c r="A10" s="26">
        <v>7</v>
      </c>
      <c r="B10" s="27" t="s">
        <v>54</v>
      </c>
      <c r="C10" s="28">
        <v>17770788</v>
      </c>
      <c r="D10" s="29">
        <f t="shared" si="0"/>
        <v>0.35897496083922481</v>
      </c>
      <c r="E10" s="28">
        <v>3955493</v>
      </c>
      <c r="F10" s="29">
        <f t="shared" si="1"/>
        <v>7.9902081144338E-2</v>
      </c>
      <c r="G10" s="28">
        <v>1380864</v>
      </c>
      <c r="H10" s="29">
        <f t="shared" si="2"/>
        <v>2.7893844680623919E-2</v>
      </c>
      <c r="I10" s="28">
        <v>374314</v>
      </c>
      <c r="J10" s="29">
        <f t="shared" si="3"/>
        <v>7.5612490279875939E-3</v>
      </c>
      <c r="K10" s="28">
        <v>27386</v>
      </c>
      <c r="L10" s="29">
        <f t="shared" si="4"/>
        <v>5.5320497197665125E-4</v>
      </c>
      <c r="M10" s="28">
        <v>2589623</v>
      </c>
      <c r="N10" s="29">
        <f t="shared" si="5"/>
        <v>5.231111951891812E-2</v>
      </c>
      <c r="O10" s="30">
        <f t="shared" si="6"/>
        <v>26098468</v>
      </c>
      <c r="P10" s="31">
        <f t="shared" si="7"/>
        <v>0.52719646018306909</v>
      </c>
      <c r="Q10" s="28">
        <v>830880</v>
      </c>
      <c r="R10" s="29">
        <f t="shared" si="8"/>
        <v>1.6784011798581758E-2</v>
      </c>
      <c r="S10" s="28">
        <v>2110536</v>
      </c>
      <c r="T10" s="29">
        <f t="shared" si="9"/>
        <v>4.2633426157004078E-2</v>
      </c>
      <c r="U10" s="32">
        <f t="shared" si="10"/>
        <v>29039884</v>
      </c>
      <c r="V10" s="33">
        <f t="shared" si="11"/>
        <v>0.58661389813865494</v>
      </c>
      <c r="W10" s="28">
        <v>2879455</v>
      </c>
      <c r="X10" s="29">
        <f t="shared" si="12"/>
        <v>5.8165808171439001E-2</v>
      </c>
      <c r="Y10" s="28">
        <v>1834447</v>
      </c>
      <c r="Z10" s="29">
        <f t="shared" si="13"/>
        <v>3.7056350004661218E-2</v>
      </c>
      <c r="AA10" s="28">
        <v>601741</v>
      </c>
      <c r="AB10" s="29">
        <f t="shared" si="14"/>
        <v>1.2155338970357194E-2</v>
      </c>
      <c r="AC10" s="28">
        <v>3444725</v>
      </c>
      <c r="AD10" s="29">
        <f t="shared" si="15"/>
        <v>6.9584422591552994E-2</v>
      </c>
      <c r="AE10" s="28">
        <v>4969715</v>
      </c>
      <c r="AF10" s="29">
        <f t="shared" si="16"/>
        <v>0.10038965337424026</v>
      </c>
      <c r="AG10" s="28">
        <v>2822989</v>
      </c>
      <c r="AH10" s="29">
        <f t="shared" si="17"/>
        <v>5.7025178946739023E-2</v>
      </c>
      <c r="AI10" s="28">
        <v>8626</v>
      </c>
      <c r="AJ10" s="29">
        <f t="shared" si="18"/>
        <v>1.7424764800520683E-4</v>
      </c>
      <c r="AK10" s="28">
        <v>10358</v>
      </c>
      <c r="AL10" s="29">
        <f t="shared" si="19"/>
        <v>2.0923453953604595E-4</v>
      </c>
      <c r="AM10" s="28">
        <v>200094</v>
      </c>
      <c r="AN10" s="29">
        <f t="shared" si="20"/>
        <v>4.0419555854340197E-3</v>
      </c>
      <c r="AO10" s="34">
        <f t="shared" si="21"/>
        <v>16772150</v>
      </c>
      <c r="AP10" s="35">
        <f t="shared" si="22"/>
        <v>0.33880218983196497</v>
      </c>
      <c r="AQ10" s="28">
        <v>2279826</v>
      </c>
      <c r="AR10" s="29">
        <f t="shared" si="23"/>
        <v>4.6053132200454282E-2</v>
      </c>
      <c r="AS10" s="28">
        <v>1412395</v>
      </c>
      <c r="AT10" s="29">
        <f t="shared" si="24"/>
        <v>2.8530779828925816E-2</v>
      </c>
      <c r="AU10" s="36">
        <f t="shared" si="25"/>
        <v>49504255</v>
      </c>
      <c r="AV10" s="37"/>
      <c r="AW10" s="37"/>
      <c r="AX10" s="37"/>
      <c r="AY10" s="37"/>
    </row>
    <row r="11" spans="1:51" s="38" customFormat="1" x14ac:dyDescent="0.2">
      <c r="A11" s="26">
        <v>8</v>
      </c>
      <c r="B11" s="27" t="s">
        <v>55</v>
      </c>
      <c r="C11" s="28">
        <v>74946634</v>
      </c>
      <c r="D11" s="29">
        <f t="shared" si="0"/>
        <v>0.31752163046439763</v>
      </c>
      <c r="E11" s="28">
        <v>26966580</v>
      </c>
      <c r="F11" s="29">
        <f t="shared" si="1"/>
        <v>0.11424759182178369</v>
      </c>
      <c r="G11" s="28">
        <v>4054542</v>
      </c>
      <c r="H11" s="29">
        <f t="shared" si="2"/>
        <v>1.7177619833151941E-2</v>
      </c>
      <c r="I11" s="28">
        <v>8797792</v>
      </c>
      <c r="J11" s="29">
        <f t="shared" si="3"/>
        <v>3.7273044981935198E-2</v>
      </c>
      <c r="K11" s="28">
        <v>768007</v>
      </c>
      <c r="L11" s="29">
        <f t="shared" si="4"/>
        <v>3.2537663378994527E-3</v>
      </c>
      <c r="M11" s="28">
        <v>6379149</v>
      </c>
      <c r="N11" s="29">
        <f t="shared" si="5"/>
        <v>2.702613424180373E-2</v>
      </c>
      <c r="O11" s="30">
        <f t="shared" si="6"/>
        <v>121912704</v>
      </c>
      <c r="P11" s="31">
        <f t="shared" si="7"/>
        <v>0.5164997876809716</v>
      </c>
      <c r="Q11" s="28">
        <v>8915573</v>
      </c>
      <c r="R11" s="29">
        <f t="shared" si="8"/>
        <v>3.777204024245253E-2</v>
      </c>
      <c r="S11" s="28">
        <v>12572859</v>
      </c>
      <c r="T11" s="29">
        <f t="shared" si="9"/>
        <v>5.3266630884036444E-2</v>
      </c>
      <c r="U11" s="32">
        <f t="shared" si="10"/>
        <v>143401136</v>
      </c>
      <c r="V11" s="33">
        <f t="shared" si="11"/>
        <v>0.6075384588074606</v>
      </c>
      <c r="W11" s="28">
        <v>12190654</v>
      </c>
      <c r="X11" s="29">
        <f t="shared" si="12"/>
        <v>5.1647367305479398E-2</v>
      </c>
      <c r="Y11" s="28">
        <v>1942765</v>
      </c>
      <c r="Z11" s="29">
        <f t="shared" si="13"/>
        <v>8.2307887290730825E-3</v>
      </c>
      <c r="AA11" s="28">
        <v>2039884</v>
      </c>
      <c r="AB11" s="29">
        <f t="shared" si="14"/>
        <v>8.6422466102778848E-3</v>
      </c>
      <c r="AC11" s="28">
        <v>18528860</v>
      </c>
      <c r="AD11" s="29">
        <f t="shared" si="15"/>
        <v>7.8500040947089872E-2</v>
      </c>
      <c r="AE11" s="28">
        <v>13153319</v>
      </c>
      <c r="AF11" s="29">
        <f t="shared" si="16"/>
        <v>5.5725828793036121E-2</v>
      </c>
      <c r="AG11" s="28">
        <v>10961871</v>
      </c>
      <c r="AH11" s="29">
        <f t="shared" si="17"/>
        <v>4.6441460637984044E-2</v>
      </c>
      <c r="AI11" s="28">
        <v>0</v>
      </c>
      <c r="AJ11" s="29">
        <f t="shared" si="18"/>
        <v>0</v>
      </c>
      <c r="AK11" s="28">
        <v>80179</v>
      </c>
      <c r="AL11" s="29">
        <f t="shared" si="19"/>
        <v>3.3968926221563116E-4</v>
      </c>
      <c r="AM11" s="28">
        <v>1177851</v>
      </c>
      <c r="AN11" s="29">
        <f t="shared" si="20"/>
        <v>4.9901263072617934E-3</v>
      </c>
      <c r="AO11" s="34">
        <f t="shared" si="21"/>
        <v>60075383</v>
      </c>
      <c r="AP11" s="35">
        <f t="shared" si="22"/>
        <v>0.25451754859241782</v>
      </c>
      <c r="AQ11" s="28">
        <v>9527784</v>
      </c>
      <c r="AR11" s="29">
        <f t="shared" si="23"/>
        <v>4.0365755590739405E-2</v>
      </c>
      <c r="AS11" s="28">
        <v>23032007</v>
      </c>
      <c r="AT11" s="29">
        <f t="shared" si="24"/>
        <v>9.757823700938216E-2</v>
      </c>
      <c r="AU11" s="36">
        <f t="shared" si="25"/>
        <v>236036310</v>
      </c>
      <c r="AV11" s="37"/>
      <c r="AW11" s="37"/>
      <c r="AX11" s="37"/>
      <c r="AY11" s="37"/>
    </row>
    <row r="12" spans="1:51" s="38" customFormat="1" x14ac:dyDescent="0.2">
      <c r="A12" s="26">
        <v>9</v>
      </c>
      <c r="B12" s="27" t="s">
        <v>56</v>
      </c>
      <c r="C12" s="28">
        <v>159366526</v>
      </c>
      <c r="D12" s="29">
        <f t="shared" si="0"/>
        <v>0.32147589137770416</v>
      </c>
      <c r="E12" s="28">
        <v>66078730</v>
      </c>
      <c r="F12" s="29">
        <f t="shared" si="1"/>
        <v>0.13329473359955554</v>
      </c>
      <c r="G12" s="28">
        <v>3562811</v>
      </c>
      <c r="H12" s="29">
        <f t="shared" si="2"/>
        <v>7.1869411399184896E-3</v>
      </c>
      <c r="I12" s="28">
        <v>18539670</v>
      </c>
      <c r="J12" s="29">
        <f t="shared" si="3"/>
        <v>3.7398424177850755E-2</v>
      </c>
      <c r="K12" s="28">
        <v>366361</v>
      </c>
      <c r="L12" s="29">
        <f t="shared" si="4"/>
        <v>7.3902739801849659E-4</v>
      </c>
      <c r="M12" s="28">
        <v>18435084</v>
      </c>
      <c r="N12" s="29">
        <f t="shared" si="5"/>
        <v>3.7187452159952665E-2</v>
      </c>
      <c r="O12" s="30">
        <f t="shared" si="6"/>
        <v>266349182</v>
      </c>
      <c r="P12" s="31">
        <f t="shared" si="7"/>
        <v>0.5372824698530001</v>
      </c>
      <c r="Q12" s="28">
        <v>22499117</v>
      </c>
      <c r="R12" s="29">
        <f t="shared" si="8"/>
        <v>4.538546377541202E-2</v>
      </c>
      <c r="S12" s="28">
        <v>29507703</v>
      </c>
      <c r="T12" s="29">
        <f t="shared" si="9"/>
        <v>5.9523259761799389E-2</v>
      </c>
      <c r="U12" s="32">
        <f t="shared" si="10"/>
        <v>318356002</v>
      </c>
      <c r="V12" s="33">
        <f t="shared" si="11"/>
        <v>0.64219119339021158</v>
      </c>
      <c r="W12" s="28">
        <v>30497570</v>
      </c>
      <c r="X12" s="29">
        <f t="shared" si="12"/>
        <v>6.1520030251546863E-2</v>
      </c>
      <c r="Y12" s="28">
        <v>6701943</v>
      </c>
      <c r="Z12" s="29">
        <f t="shared" si="13"/>
        <v>1.3519232388158884E-2</v>
      </c>
      <c r="AA12" s="28">
        <v>4589449</v>
      </c>
      <c r="AB12" s="29">
        <f t="shared" si="14"/>
        <v>9.2578864912165621E-3</v>
      </c>
      <c r="AC12" s="28">
        <v>44205348</v>
      </c>
      <c r="AD12" s="29">
        <f t="shared" si="15"/>
        <v>8.917150927894113E-2</v>
      </c>
      <c r="AE12" s="28">
        <v>22553560</v>
      </c>
      <c r="AF12" s="29">
        <f t="shared" si="16"/>
        <v>4.5495286787769561E-2</v>
      </c>
      <c r="AG12" s="28">
        <v>22766508</v>
      </c>
      <c r="AH12" s="29">
        <f t="shared" si="17"/>
        <v>4.5924847811877591E-2</v>
      </c>
      <c r="AI12" s="28">
        <v>0</v>
      </c>
      <c r="AJ12" s="29">
        <f t="shared" si="18"/>
        <v>0</v>
      </c>
      <c r="AK12" s="28">
        <v>642691</v>
      </c>
      <c r="AL12" s="29">
        <f t="shared" si="19"/>
        <v>1.296443282608972E-3</v>
      </c>
      <c r="AM12" s="28">
        <v>5902283</v>
      </c>
      <c r="AN12" s="29">
        <f t="shared" si="20"/>
        <v>1.1906149529722885E-2</v>
      </c>
      <c r="AO12" s="34">
        <f t="shared" si="21"/>
        <v>137859352</v>
      </c>
      <c r="AP12" s="35">
        <f t="shared" si="22"/>
        <v>0.27809138582184245</v>
      </c>
      <c r="AQ12" s="28">
        <v>27502352</v>
      </c>
      <c r="AR12" s="29">
        <f t="shared" si="23"/>
        <v>5.5478043890994935E-2</v>
      </c>
      <c r="AS12" s="28">
        <v>12016283</v>
      </c>
      <c r="AT12" s="29">
        <f t="shared" si="24"/>
        <v>2.4239376896951079E-2</v>
      </c>
      <c r="AU12" s="36">
        <f t="shared" si="25"/>
        <v>495733989</v>
      </c>
      <c r="AV12" s="37"/>
      <c r="AW12" s="37"/>
      <c r="AX12" s="37"/>
      <c r="AY12" s="37"/>
    </row>
    <row r="13" spans="1:51" x14ac:dyDescent="0.2">
      <c r="A13" s="39">
        <v>10</v>
      </c>
      <c r="B13" s="40" t="s">
        <v>57</v>
      </c>
      <c r="C13" s="41">
        <v>114213228</v>
      </c>
      <c r="D13" s="42">
        <f t="shared" si="0"/>
        <v>0.28114538301434805</v>
      </c>
      <c r="E13" s="41">
        <v>41488376</v>
      </c>
      <c r="F13" s="42">
        <f t="shared" si="1"/>
        <v>0.10212709653178953</v>
      </c>
      <c r="G13" s="41">
        <v>6303192</v>
      </c>
      <c r="H13" s="42">
        <f t="shared" si="2"/>
        <v>1.5515832623634231E-2</v>
      </c>
      <c r="I13" s="41">
        <v>2432435</v>
      </c>
      <c r="J13" s="42">
        <f t="shared" si="3"/>
        <v>5.9876415517518319E-3</v>
      </c>
      <c r="K13" s="41">
        <v>299342</v>
      </c>
      <c r="L13" s="42">
        <f t="shared" si="4"/>
        <v>7.368552900219314E-4</v>
      </c>
      <c r="M13" s="41">
        <v>16639978</v>
      </c>
      <c r="N13" s="42">
        <f t="shared" si="5"/>
        <v>4.0960693170849924E-2</v>
      </c>
      <c r="O13" s="43">
        <f t="shared" si="6"/>
        <v>181376551</v>
      </c>
      <c r="P13" s="44">
        <f t="shared" si="7"/>
        <v>0.44647350218239551</v>
      </c>
      <c r="Q13" s="41">
        <v>19856367</v>
      </c>
      <c r="R13" s="42">
        <f t="shared" si="8"/>
        <v>4.8878102854149799E-2</v>
      </c>
      <c r="S13" s="41">
        <v>21907140</v>
      </c>
      <c r="T13" s="42">
        <f t="shared" si="9"/>
        <v>5.392625157261946E-2</v>
      </c>
      <c r="U13" s="45">
        <f t="shared" si="10"/>
        <v>223140058</v>
      </c>
      <c r="V13" s="46">
        <f t="shared" si="11"/>
        <v>0.54927785660916473</v>
      </c>
      <c r="W13" s="41">
        <v>17958465</v>
      </c>
      <c r="X13" s="42">
        <f t="shared" si="12"/>
        <v>4.4206258847484498E-2</v>
      </c>
      <c r="Y13" s="41">
        <v>4561122</v>
      </c>
      <c r="Z13" s="42">
        <f t="shared" si="13"/>
        <v>1.1227582077140568E-2</v>
      </c>
      <c r="AA13" s="41">
        <v>3744315</v>
      </c>
      <c r="AB13" s="42">
        <f t="shared" si="14"/>
        <v>9.2169435470414052E-3</v>
      </c>
      <c r="AC13" s="41">
        <v>33623584</v>
      </c>
      <c r="AD13" s="42">
        <f t="shared" si="15"/>
        <v>8.2767255312975699E-2</v>
      </c>
      <c r="AE13" s="41">
        <v>12959831</v>
      </c>
      <c r="AF13" s="42">
        <f t="shared" si="16"/>
        <v>3.1901704505683193E-2</v>
      </c>
      <c r="AG13" s="41">
        <v>12859441</v>
      </c>
      <c r="AH13" s="42">
        <f t="shared" si="17"/>
        <v>3.1654586150873971E-2</v>
      </c>
      <c r="AI13" s="41">
        <v>34757</v>
      </c>
      <c r="AJ13" s="42">
        <f t="shared" si="18"/>
        <v>8.555725329319731E-5</v>
      </c>
      <c r="AK13" s="41">
        <v>93297</v>
      </c>
      <c r="AL13" s="42">
        <f t="shared" si="19"/>
        <v>2.296583439449731E-4</v>
      </c>
      <c r="AM13" s="41">
        <v>2921603</v>
      </c>
      <c r="AN13" s="42">
        <f t="shared" si="20"/>
        <v>7.1917693671250437E-3</v>
      </c>
      <c r="AO13" s="47">
        <f t="shared" si="21"/>
        <v>88756415</v>
      </c>
      <c r="AP13" s="48">
        <f t="shared" si="22"/>
        <v>0.21848131540556254</v>
      </c>
      <c r="AQ13" s="41">
        <v>27987997</v>
      </c>
      <c r="AR13" s="42">
        <f t="shared" si="23"/>
        <v>6.8894788057031572E-2</v>
      </c>
      <c r="AS13" s="41">
        <v>66358118</v>
      </c>
      <c r="AT13" s="42">
        <f t="shared" si="24"/>
        <v>0.16334603992824109</v>
      </c>
      <c r="AU13" s="49">
        <f t="shared" si="25"/>
        <v>406242588</v>
      </c>
    </row>
    <row r="14" spans="1:51" x14ac:dyDescent="0.2">
      <c r="A14" s="15">
        <v>11</v>
      </c>
      <c r="B14" s="16" t="s">
        <v>58</v>
      </c>
      <c r="C14" s="17">
        <v>6593644</v>
      </c>
      <c r="D14" s="18">
        <f t="shared" si="0"/>
        <v>0.26929460770715896</v>
      </c>
      <c r="E14" s="17">
        <v>2479775</v>
      </c>
      <c r="F14" s="18">
        <f t="shared" si="1"/>
        <v>0.1012778420895972</v>
      </c>
      <c r="G14" s="17">
        <v>470886</v>
      </c>
      <c r="H14" s="18">
        <f t="shared" si="2"/>
        <v>1.9231711727960024E-2</v>
      </c>
      <c r="I14" s="17">
        <v>345927</v>
      </c>
      <c r="J14" s="18">
        <f t="shared" si="3"/>
        <v>1.4128193114507604E-2</v>
      </c>
      <c r="K14" s="17">
        <v>49601</v>
      </c>
      <c r="L14" s="18">
        <f t="shared" si="4"/>
        <v>2.0257814702890828E-3</v>
      </c>
      <c r="M14" s="17">
        <v>790269</v>
      </c>
      <c r="N14" s="18">
        <f t="shared" si="5"/>
        <v>3.227580687373003E-2</v>
      </c>
      <c r="O14" s="19">
        <f t="shared" si="6"/>
        <v>10730102</v>
      </c>
      <c r="P14" s="20">
        <f t="shared" si="7"/>
        <v>0.43823394298324286</v>
      </c>
      <c r="Q14" s="17">
        <v>532909</v>
      </c>
      <c r="R14" s="18">
        <f t="shared" si="8"/>
        <v>2.1764826869423701E-2</v>
      </c>
      <c r="S14" s="17">
        <v>943615</v>
      </c>
      <c r="T14" s="18">
        <f t="shared" si="9"/>
        <v>3.8538694423234071E-2</v>
      </c>
      <c r="U14" s="21">
        <f t="shared" si="10"/>
        <v>12206626</v>
      </c>
      <c r="V14" s="22">
        <f t="shared" si="11"/>
        <v>0.49853746427590062</v>
      </c>
      <c r="W14" s="17">
        <v>1068915</v>
      </c>
      <c r="X14" s="18">
        <f t="shared" si="12"/>
        <v>4.3656140003509106E-2</v>
      </c>
      <c r="Y14" s="17">
        <v>552035</v>
      </c>
      <c r="Z14" s="18">
        <f t="shared" si="13"/>
        <v>2.2545962257838229E-2</v>
      </c>
      <c r="AA14" s="17">
        <v>391980</v>
      </c>
      <c r="AB14" s="18">
        <f t="shared" si="14"/>
        <v>1.6009068783369586E-2</v>
      </c>
      <c r="AC14" s="17">
        <v>1303776</v>
      </c>
      <c r="AD14" s="18">
        <f t="shared" si="15"/>
        <v>5.3248226088337319E-2</v>
      </c>
      <c r="AE14" s="17">
        <v>1237391</v>
      </c>
      <c r="AF14" s="18">
        <f t="shared" si="16"/>
        <v>5.0536960127869977E-2</v>
      </c>
      <c r="AG14" s="17">
        <v>1439507</v>
      </c>
      <c r="AH14" s="18">
        <f t="shared" si="17"/>
        <v>5.8791689823822643E-2</v>
      </c>
      <c r="AI14" s="17">
        <v>0</v>
      </c>
      <c r="AJ14" s="18">
        <f t="shared" si="18"/>
        <v>0</v>
      </c>
      <c r="AK14" s="17">
        <v>0</v>
      </c>
      <c r="AL14" s="18">
        <f t="shared" si="19"/>
        <v>0</v>
      </c>
      <c r="AM14" s="17">
        <v>68856</v>
      </c>
      <c r="AN14" s="18">
        <f t="shared" si="20"/>
        <v>2.8121854180001432E-3</v>
      </c>
      <c r="AO14" s="23">
        <f t="shared" si="21"/>
        <v>6062460</v>
      </c>
      <c r="AP14" s="24">
        <f t="shared" si="22"/>
        <v>0.24760023250274701</v>
      </c>
      <c r="AQ14" s="17">
        <v>5090976</v>
      </c>
      <c r="AR14" s="18">
        <f t="shared" si="23"/>
        <v>0.20792332506373731</v>
      </c>
      <c r="AS14" s="17">
        <v>1124810</v>
      </c>
      <c r="AT14" s="18">
        <f t="shared" si="24"/>
        <v>4.5938978157615037E-2</v>
      </c>
      <c r="AU14" s="25">
        <f t="shared" si="25"/>
        <v>24484872</v>
      </c>
    </row>
    <row r="15" spans="1:51" s="38" customFormat="1" x14ac:dyDescent="0.2">
      <c r="A15" s="26">
        <v>12</v>
      </c>
      <c r="B15" s="27" t="s">
        <v>59</v>
      </c>
      <c r="C15" s="28">
        <v>9394937</v>
      </c>
      <c r="D15" s="29">
        <f t="shared" si="0"/>
        <v>0.2115836031990124</v>
      </c>
      <c r="E15" s="28">
        <v>2372491</v>
      </c>
      <c r="F15" s="29">
        <f t="shared" si="1"/>
        <v>5.3430927140568171E-2</v>
      </c>
      <c r="G15" s="28">
        <v>1092868</v>
      </c>
      <c r="H15" s="29">
        <f t="shared" si="2"/>
        <v>2.4612506636382796E-2</v>
      </c>
      <c r="I15" s="28">
        <v>296130</v>
      </c>
      <c r="J15" s="29">
        <f t="shared" si="3"/>
        <v>6.6691508857721496E-3</v>
      </c>
      <c r="K15" s="28">
        <v>0</v>
      </c>
      <c r="L15" s="29">
        <f t="shared" si="4"/>
        <v>0</v>
      </c>
      <c r="M15" s="28">
        <v>1043132</v>
      </c>
      <c r="N15" s="29">
        <f t="shared" si="5"/>
        <v>2.3492400978547507E-2</v>
      </c>
      <c r="O15" s="30">
        <f t="shared" si="6"/>
        <v>14199558</v>
      </c>
      <c r="P15" s="31">
        <f t="shared" si="7"/>
        <v>0.31978858884028299</v>
      </c>
      <c r="Q15" s="28">
        <v>1361778</v>
      </c>
      <c r="R15" s="29">
        <f t="shared" si="8"/>
        <v>3.0668635244402883E-2</v>
      </c>
      <c r="S15" s="28">
        <v>1013645</v>
      </c>
      <c r="T15" s="29">
        <f t="shared" si="9"/>
        <v>2.2828323539014993E-2</v>
      </c>
      <c r="U15" s="32">
        <f t="shared" si="10"/>
        <v>16574981</v>
      </c>
      <c r="V15" s="33">
        <f t="shared" si="11"/>
        <v>0.37328554762370086</v>
      </c>
      <c r="W15" s="28">
        <v>1669746</v>
      </c>
      <c r="X15" s="29">
        <f t="shared" si="12"/>
        <v>3.7604390014231937E-2</v>
      </c>
      <c r="Y15" s="28">
        <v>1183106</v>
      </c>
      <c r="Z15" s="29">
        <f t="shared" si="13"/>
        <v>2.6644758814920285E-2</v>
      </c>
      <c r="AA15" s="28">
        <v>527621</v>
      </c>
      <c r="AB15" s="29">
        <f t="shared" si="14"/>
        <v>1.1882565290588549E-2</v>
      </c>
      <c r="AC15" s="28">
        <v>6581651</v>
      </c>
      <c r="AD15" s="29">
        <f t="shared" si="15"/>
        <v>0.1482255212119446</v>
      </c>
      <c r="AE15" s="28">
        <v>1146546</v>
      </c>
      <c r="AF15" s="29">
        <f t="shared" si="16"/>
        <v>2.5821390171473727E-2</v>
      </c>
      <c r="AG15" s="28">
        <v>1308864</v>
      </c>
      <c r="AH15" s="29">
        <f t="shared" si="17"/>
        <v>2.9476957771773473E-2</v>
      </c>
      <c r="AI15" s="28">
        <v>0</v>
      </c>
      <c r="AJ15" s="29">
        <f t="shared" si="18"/>
        <v>0</v>
      </c>
      <c r="AK15" s="28">
        <v>28505</v>
      </c>
      <c r="AL15" s="29">
        <f t="shared" si="19"/>
        <v>6.4196179380317806E-4</v>
      </c>
      <c r="AM15" s="28">
        <v>2941</v>
      </c>
      <c r="AN15" s="29">
        <f t="shared" si="20"/>
        <v>6.6234332067186346E-5</v>
      </c>
      <c r="AO15" s="34">
        <f t="shared" si="21"/>
        <v>12448980</v>
      </c>
      <c r="AP15" s="35">
        <f t="shared" si="22"/>
        <v>0.28036377940080293</v>
      </c>
      <c r="AQ15" s="28">
        <v>14268631</v>
      </c>
      <c r="AR15" s="29">
        <f t="shared" si="23"/>
        <v>0.32134418354238325</v>
      </c>
      <c r="AS15" s="28">
        <v>1110362</v>
      </c>
      <c r="AT15" s="29">
        <f t="shared" si="24"/>
        <v>2.5006489433112941E-2</v>
      </c>
      <c r="AU15" s="36">
        <f t="shared" si="25"/>
        <v>44402954</v>
      </c>
      <c r="AV15" s="37"/>
      <c r="AW15" s="37"/>
      <c r="AX15" s="37"/>
      <c r="AY15" s="37"/>
    </row>
    <row r="16" spans="1:51" s="38" customFormat="1" x14ac:dyDescent="0.2">
      <c r="A16" s="26">
        <v>13</v>
      </c>
      <c r="B16" s="27" t="s">
        <v>60</v>
      </c>
      <c r="C16" s="28">
        <v>6348971</v>
      </c>
      <c r="D16" s="29">
        <f t="shared" si="0"/>
        <v>0.33636109145301979</v>
      </c>
      <c r="E16" s="28">
        <v>1706310</v>
      </c>
      <c r="F16" s="29">
        <f t="shared" si="1"/>
        <v>9.0398317137879852E-2</v>
      </c>
      <c r="G16" s="28">
        <v>701340</v>
      </c>
      <c r="H16" s="29">
        <f t="shared" si="2"/>
        <v>3.7156176627623737E-2</v>
      </c>
      <c r="I16" s="28">
        <v>161711</v>
      </c>
      <c r="J16" s="29">
        <f t="shared" si="3"/>
        <v>8.567260499372148E-3</v>
      </c>
      <c r="K16" s="28">
        <v>309062</v>
      </c>
      <c r="L16" s="29">
        <f t="shared" si="4"/>
        <v>1.6373744918137634E-2</v>
      </c>
      <c r="M16" s="28">
        <v>963123</v>
      </c>
      <c r="N16" s="29">
        <f t="shared" si="5"/>
        <v>5.1025135172850337E-2</v>
      </c>
      <c r="O16" s="30">
        <f t="shared" si="6"/>
        <v>10190517</v>
      </c>
      <c r="P16" s="31">
        <f t="shared" si="7"/>
        <v>0.53988172580888349</v>
      </c>
      <c r="Q16" s="28">
        <v>754433</v>
      </c>
      <c r="R16" s="29">
        <f t="shared" si="8"/>
        <v>3.9968981951276211E-2</v>
      </c>
      <c r="S16" s="28">
        <v>1281326</v>
      </c>
      <c r="T16" s="29">
        <f t="shared" si="9"/>
        <v>6.7883159628092812E-2</v>
      </c>
      <c r="U16" s="32">
        <f t="shared" si="10"/>
        <v>12226276</v>
      </c>
      <c r="V16" s="33">
        <f t="shared" si="11"/>
        <v>0.64773386738825256</v>
      </c>
      <c r="W16" s="28">
        <v>761075</v>
      </c>
      <c r="X16" s="29">
        <f t="shared" si="12"/>
        <v>4.0320867377974641E-2</v>
      </c>
      <c r="Y16" s="28">
        <v>492826</v>
      </c>
      <c r="Z16" s="29">
        <f t="shared" si="13"/>
        <v>2.6109347681132256E-2</v>
      </c>
      <c r="AA16" s="28">
        <v>429875</v>
      </c>
      <c r="AB16" s="29">
        <f t="shared" si="14"/>
        <v>2.2774276995180302E-2</v>
      </c>
      <c r="AC16" s="28">
        <v>1582039</v>
      </c>
      <c r="AD16" s="29">
        <f t="shared" si="15"/>
        <v>8.3814584246997503E-2</v>
      </c>
      <c r="AE16" s="28">
        <v>1196239</v>
      </c>
      <c r="AF16" s="29">
        <f t="shared" si="16"/>
        <v>6.3375349435155548E-2</v>
      </c>
      <c r="AG16" s="28">
        <v>1225966</v>
      </c>
      <c r="AH16" s="29">
        <f t="shared" si="17"/>
        <v>6.49502512839156E-2</v>
      </c>
      <c r="AI16" s="28">
        <v>0</v>
      </c>
      <c r="AJ16" s="29">
        <f t="shared" si="18"/>
        <v>0</v>
      </c>
      <c r="AK16" s="28">
        <v>9558</v>
      </c>
      <c r="AL16" s="29">
        <f t="shared" si="19"/>
        <v>5.0637171159042356E-4</v>
      </c>
      <c r="AM16" s="28">
        <v>13671</v>
      </c>
      <c r="AN16" s="29">
        <f t="shared" si="20"/>
        <v>7.2427366281153807E-4</v>
      </c>
      <c r="AO16" s="34">
        <f t="shared" si="21"/>
        <v>5711249</v>
      </c>
      <c r="AP16" s="35">
        <f t="shared" si="22"/>
        <v>0.30257532239475782</v>
      </c>
      <c r="AQ16" s="28">
        <v>785101</v>
      </c>
      <c r="AR16" s="29">
        <f t="shared" si="23"/>
        <v>4.1593736884426989E-2</v>
      </c>
      <c r="AS16" s="28">
        <v>152836</v>
      </c>
      <c r="AT16" s="29">
        <f t="shared" si="24"/>
        <v>8.0970733325626681E-3</v>
      </c>
      <c r="AU16" s="36">
        <f t="shared" si="25"/>
        <v>18875462</v>
      </c>
      <c r="AV16" s="37"/>
      <c r="AW16" s="37"/>
      <c r="AX16" s="37"/>
      <c r="AY16" s="37"/>
    </row>
    <row r="17" spans="1:51" s="38" customFormat="1" x14ac:dyDescent="0.2">
      <c r="A17" s="26">
        <v>14</v>
      </c>
      <c r="B17" s="27" t="s">
        <v>61</v>
      </c>
      <c r="C17" s="28">
        <v>8979496</v>
      </c>
      <c r="D17" s="29">
        <f t="shared" si="0"/>
        <v>0.32548270652828454</v>
      </c>
      <c r="E17" s="28">
        <v>2923385</v>
      </c>
      <c r="F17" s="29">
        <f t="shared" si="1"/>
        <v>0.10596488511428583</v>
      </c>
      <c r="G17" s="28">
        <v>646005</v>
      </c>
      <c r="H17" s="29">
        <f t="shared" si="2"/>
        <v>2.3415952947782866E-2</v>
      </c>
      <c r="I17" s="28">
        <v>280697</v>
      </c>
      <c r="J17" s="29">
        <f t="shared" si="3"/>
        <v>1.0174515281745199E-2</v>
      </c>
      <c r="K17" s="28">
        <v>17244</v>
      </c>
      <c r="L17" s="29">
        <f t="shared" si="4"/>
        <v>6.2504886592451721E-4</v>
      </c>
      <c r="M17" s="28">
        <v>1309316</v>
      </c>
      <c r="N17" s="29">
        <f t="shared" si="5"/>
        <v>4.7459202095617326E-2</v>
      </c>
      <c r="O17" s="30">
        <f t="shared" si="6"/>
        <v>14156143</v>
      </c>
      <c r="P17" s="31">
        <f t="shared" si="7"/>
        <v>0.51312231083364024</v>
      </c>
      <c r="Q17" s="28">
        <v>1163712</v>
      </c>
      <c r="R17" s="29">
        <f t="shared" si="8"/>
        <v>4.2181446640150298E-2</v>
      </c>
      <c r="S17" s="28">
        <v>1528818</v>
      </c>
      <c r="T17" s="29">
        <f t="shared" si="9"/>
        <v>5.541556234661265E-2</v>
      </c>
      <c r="U17" s="32">
        <f t="shared" si="10"/>
        <v>16848673</v>
      </c>
      <c r="V17" s="33">
        <f t="shared" si="11"/>
        <v>0.61071931982040317</v>
      </c>
      <c r="W17" s="28">
        <v>1490208</v>
      </c>
      <c r="X17" s="29">
        <f t="shared" si="12"/>
        <v>5.4016053142637611E-2</v>
      </c>
      <c r="Y17" s="28">
        <v>711258</v>
      </c>
      <c r="Z17" s="29">
        <f t="shared" si="13"/>
        <v>2.5781199621882408E-2</v>
      </c>
      <c r="AA17" s="28">
        <v>261214</v>
      </c>
      <c r="AB17" s="29">
        <f t="shared" si="14"/>
        <v>9.468308655973489E-3</v>
      </c>
      <c r="AC17" s="28">
        <v>1810599</v>
      </c>
      <c r="AD17" s="29">
        <f t="shared" si="15"/>
        <v>6.5629369728257073E-2</v>
      </c>
      <c r="AE17" s="28">
        <v>1253577</v>
      </c>
      <c r="AF17" s="29">
        <f t="shared" si="16"/>
        <v>4.5438812468050246E-2</v>
      </c>
      <c r="AG17" s="28">
        <v>1593911</v>
      </c>
      <c r="AH17" s="29">
        <f t="shared" si="17"/>
        <v>5.7775009448771349E-2</v>
      </c>
      <c r="AI17" s="28">
        <v>0</v>
      </c>
      <c r="AJ17" s="29">
        <f t="shared" si="18"/>
        <v>0</v>
      </c>
      <c r="AK17" s="28">
        <v>27011</v>
      </c>
      <c r="AL17" s="29">
        <f t="shared" si="19"/>
        <v>9.790764855884444E-4</v>
      </c>
      <c r="AM17" s="28">
        <v>10844</v>
      </c>
      <c r="AN17" s="29">
        <f t="shared" si="20"/>
        <v>3.9306598829073674E-4</v>
      </c>
      <c r="AO17" s="34">
        <f t="shared" si="21"/>
        <v>7158622</v>
      </c>
      <c r="AP17" s="35">
        <f t="shared" si="22"/>
        <v>0.25948089553945136</v>
      </c>
      <c r="AQ17" s="28">
        <v>1700</v>
      </c>
      <c r="AR17" s="29">
        <f t="shared" si="23"/>
        <v>6.1620451871472934E-5</v>
      </c>
      <c r="AS17" s="28">
        <v>3579248</v>
      </c>
      <c r="AT17" s="29">
        <f t="shared" si="24"/>
        <v>0.12973816418827397</v>
      </c>
      <c r="AU17" s="36">
        <f t="shared" si="25"/>
        <v>27588243</v>
      </c>
      <c r="AV17" s="37"/>
      <c r="AW17" s="37"/>
      <c r="AX17" s="37"/>
      <c r="AY17" s="37"/>
    </row>
    <row r="18" spans="1:51" x14ac:dyDescent="0.2">
      <c r="A18" s="39">
        <v>15</v>
      </c>
      <c r="B18" s="40" t="s">
        <v>62</v>
      </c>
      <c r="C18" s="41">
        <v>13494381</v>
      </c>
      <c r="D18" s="42">
        <f t="shared" si="0"/>
        <v>0.35003008010388859</v>
      </c>
      <c r="E18" s="41">
        <v>3004144</v>
      </c>
      <c r="F18" s="42">
        <f t="shared" si="1"/>
        <v>7.7924342358765206E-2</v>
      </c>
      <c r="G18" s="41">
        <v>812835</v>
      </c>
      <c r="H18" s="42">
        <f t="shared" si="2"/>
        <v>2.1084086788511775E-2</v>
      </c>
      <c r="I18" s="41">
        <v>610924</v>
      </c>
      <c r="J18" s="42">
        <f t="shared" si="3"/>
        <v>1.5846727364329499E-2</v>
      </c>
      <c r="K18" s="41">
        <v>104266</v>
      </c>
      <c r="L18" s="42">
        <f t="shared" si="4"/>
        <v>2.7045506075537699E-3</v>
      </c>
      <c r="M18" s="41">
        <v>2237530</v>
      </c>
      <c r="N18" s="42">
        <f t="shared" si="5"/>
        <v>5.8039179798973654E-2</v>
      </c>
      <c r="O18" s="43">
        <f t="shared" si="6"/>
        <v>20264080</v>
      </c>
      <c r="P18" s="44">
        <f t="shared" si="7"/>
        <v>0.52562896702202255</v>
      </c>
      <c r="Q18" s="41">
        <v>3038800</v>
      </c>
      <c r="R18" s="42">
        <f t="shared" si="8"/>
        <v>7.8823282625538491E-2</v>
      </c>
      <c r="S18" s="41">
        <v>2171441</v>
      </c>
      <c r="T18" s="42">
        <f t="shared" si="9"/>
        <v>5.6324900502725393E-2</v>
      </c>
      <c r="U18" s="45">
        <f t="shared" si="10"/>
        <v>25474321</v>
      </c>
      <c r="V18" s="46">
        <f t="shared" si="11"/>
        <v>0.66077715015028637</v>
      </c>
      <c r="W18" s="41">
        <v>2334493</v>
      </c>
      <c r="X18" s="42">
        <f t="shared" si="12"/>
        <v>6.0554298251395688E-2</v>
      </c>
      <c r="Y18" s="41">
        <v>1094766</v>
      </c>
      <c r="Z18" s="42">
        <f t="shared" si="13"/>
        <v>2.8397081027652451E-2</v>
      </c>
      <c r="AA18" s="41">
        <v>578603</v>
      </c>
      <c r="AB18" s="42">
        <f t="shared" si="14"/>
        <v>1.5008354546855484E-2</v>
      </c>
      <c r="AC18" s="41">
        <v>3119090</v>
      </c>
      <c r="AD18" s="42">
        <f t="shared" si="15"/>
        <v>8.0905920957118224E-2</v>
      </c>
      <c r="AE18" s="41">
        <v>1774144</v>
      </c>
      <c r="AF18" s="42">
        <f t="shared" si="16"/>
        <v>4.601943330604296E-2</v>
      </c>
      <c r="AG18" s="41">
        <v>2495114</v>
      </c>
      <c r="AH18" s="42">
        <f t="shared" si="17"/>
        <v>6.4720638411523576E-2</v>
      </c>
      <c r="AI18" s="41">
        <v>0</v>
      </c>
      <c r="AJ18" s="42">
        <f t="shared" si="18"/>
        <v>0</v>
      </c>
      <c r="AK18" s="41">
        <v>5325</v>
      </c>
      <c r="AL18" s="42">
        <f t="shared" si="19"/>
        <v>1.3812491114288287E-4</v>
      </c>
      <c r="AM18" s="41">
        <v>620951</v>
      </c>
      <c r="AN18" s="42">
        <f t="shared" si="20"/>
        <v>1.6106817220485306E-2</v>
      </c>
      <c r="AO18" s="47">
        <f t="shared" si="21"/>
        <v>12022486</v>
      </c>
      <c r="AP18" s="48">
        <f t="shared" si="22"/>
        <v>0.31185066863221655</v>
      </c>
      <c r="AQ18" s="41">
        <v>398988</v>
      </c>
      <c r="AR18" s="42">
        <f t="shared" si="23"/>
        <v>1.034932996189231E-2</v>
      </c>
      <c r="AS18" s="41">
        <v>656266</v>
      </c>
      <c r="AT18" s="42">
        <f t="shared" si="24"/>
        <v>1.7022851255604727E-2</v>
      </c>
      <c r="AU18" s="49">
        <f t="shared" si="25"/>
        <v>38552061</v>
      </c>
    </row>
    <row r="19" spans="1:51" x14ac:dyDescent="0.2">
      <c r="A19" s="15">
        <v>16</v>
      </c>
      <c r="B19" s="16" t="s">
        <v>63</v>
      </c>
      <c r="C19" s="17">
        <v>29948148</v>
      </c>
      <c r="D19" s="18">
        <f t="shared" si="0"/>
        <v>0.260069904166086</v>
      </c>
      <c r="E19" s="17">
        <v>9527327</v>
      </c>
      <c r="F19" s="18">
        <f t="shared" si="1"/>
        <v>8.2735367136858126E-2</v>
      </c>
      <c r="G19" s="17">
        <v>2485237</v>
      </c>
      <c r="H19" s="18">
        <f t="shared" si="2"/>
        <v>2.1581813620662322E-2</v>
      </c>
      <c r="I19" s="17">
        <v>6365794</v>
      </c>
      <c r="J19" s="18">
        <f t="shared" si="3"/>
        <v>5.5280594830807078E-2</v>
      </c>
      <c r="K19" s="17">
        <v>9909</v>
      </c>
      <c r="L19" s="18">
        <f t="shared" si="4"/>
        <v>8.6049817851232269E-5</v>
      </c>
      <c r="M19" s="17">
        <v>4946517</v>
      </c>
      <c r="N19" s="18">
        <f t="shared" si="5"/>
        <v>4.2955584503786851E-2</v>
      </c>
      <c r="O19" s="19">
        <f t="shared" si="6"/>
        <v>53282932</v>
      </c>
      <c r="P19" s="20">
        <f t="shared" si="7"/>
        <v>0.46270931407605159</v>
      </c>
      <c r="Q19" s="17">
        <v>3931866</v>
      </c>
      <c r="R19" s="18">
        <f t="shared" si="8"/>
        <v>3.4144348886411671E-2</v>
      </c>
      <c r="S19" s="17">
        <v>5199099</v>
      </c>
      <c r="T19" s="18">
        <f t="shared" si="9"/>
        <v>4.5149008168384686E-2</v>
      </c>
      <c r="U19" s="21">
        <f t="shared" si="10"/>
        <v>62413897</v>
      </c>
      <c r="V19" s="22">
        <f t="shared" si="11"/>
        <v>0.54200267113084799</v>
      </c>
      <c r="W19" s="17">
        <v>5530332</v>
      </c>
      <c r="X19" s="18">
        <f t="shared" si="12"/>
        <v>4.8025437607916145E-2</v>
      </c>
      <c r="Y19" s="17">
        <v>2329661</v>
      </c>
      <c r="Z19" s="18">
        <f t="shared" si="13"/>
        <v>2.0230790665568637E-2</v>
      </c>
      <c r="AA19" s="17">
        <v>1592058</v>
      </c>
      <c r="AB19" s="18">
        <f t="shared" si="14"/>
        <v>1.3825441609506222E-2</v>
      </c>
      <c r="AC19" s="17">
        <v>8301223</v>
      </c>
      <c r="AD19" s="18">
        <f t="shared" si="15"/>
        <v>7.2087872347609244E-2</v>
      </c>
      <c r="AE19" s="17">
        <v>6737073</v>
      </c>
      <c r="AF19" s="18">
        <f t="shared" si="16"/>
        <v>5.8504783984302651E-2</v>
      </c>
      <c r="AG19" s="17">
        <v>4889794</v>
      </c>
      <c r="AH19" s="18">
        <f t="shared" si="17"/>
        <v>4.2463001617726155E-2</v>
      </c>
      <c r="AI19" s="17">
        <v>0</v>
      </c>
      <c r="AJ19" s="18">
        <f t="shared" si="18"/>
        <v>0</v>
      </c>
      <c r="AK19" s="17">
        <v>0</v>
      </c>
      <c r="AL19" s="18">
        <f t="shared" si="19"/>
        <v>0</v>
      </c>
      <c r="AM19" s="17">
        <v>347032</v>
      </c>
      <c r="AN19" s="18">
        <f t="shared" si="20"/>
        <v>3.0136280541476273E-3</v>
      </c>
      <c r="AO19" s="23">
        <f t="shared" si="21"/>
        <v>29727173</v>
      </c>
      <c r="AP19" s="24">
        <f t="shared" si="22"/>
        <v>0.25815095588677667</v>
      </c>
      <c r="AQ19" s="17">
        <v>19624082</v>
      </c>
      <c r="AR19" s="18">
        <f t="shared" si="23"/>
        <v>0.17041565058004299</v>
      </c>
      <c r="AS19" s="17">
        <v>3389072</v>
      </c>
      <c r="AT19" s="18">
        <f t="shared" si="24"/>
        <v>2.9430722402332372E-2</v>
      </c>
      <c r="AU19" s="25">
        <f t="shared" si="25"/>
        <v>115154224</v>
      </c>
    </row>
    <row r="20" spans="1:51" s="38" customFormat="1" x14ac:dyDescent="0.2">
      <c r="A20" s="26">
        <v>17</v>
      </c>
      <c r="B20" s="27" t="s">
        <v>64</v>
      </c>
      <c r="C20" s="28">
        <v>182157303</v>
      </c>
      <c r="D20" s="29">
        <f t="shared" si="0"/>
        <v>0.29695088401228159</v>
      </c>
      <c r="E20" s="28">
        <v>78153454</v>
      </c>
      <c r="F20" s="29">
        <f t="shared" si="1"/>
        <v>0.12740492350127289</v>
      </c>
      <c r="G20" s="28">
        <v>8015090</v>
      </c>
      <c r="H20" s="29">
        <f t="shared" si="2"/>
        <v>1.3066113857307155E-2</v>
      </c>
      <c r="I20" s="28">
        <v>9299867</v>
      </c>
      <c r="J20" s="29">
        <f t="shared" si="3"/>
        <v>1.5160543559687229E-2</v>
      </c>
      <c r="K20" s="28">
        <v>920169</v>
      </c>
      <c r="L20" s="29">
        <f t="shared" si="4"/>
        <v>1.5000496465996597E-3</v>
      </c>
      <c r="M20" s="28">
        <v>37501523</v>
      </c>
      <c r="N20" s="29">
        <f t="shared" si="5"/>
        <v>6.1134581064020865E-2</v>
      </c>
      <c r="O20" s="30">
        <f t="shared" si="6"/>
        <v>316047406</v>
      </c>
      <c r="P20" s="31">
        <f t="shared" si="7"/>
        <v>0.51521709564116935</v>
      </c>
      <c r="Q20" s="28">
        <v>29438981</v>
      </c>
      <c r="R20" s="29">
        <f t="shared" si="8"/>
        <v>4.7991111464637581E-2</v>
      </c>
      <c r="S20" s="28">
        <v>35710362</v>
      </c>
      <c r="T20" s="29">
        <f t="shared" si="9"/>
        <v>5.8214649589418813E-2</v>
      </c>
      <c r="U20" s="32">
        <f t="shared" si="10"/>
        <v>381196749</v>
      </c>
      <c r="V20" s="33">
        <f t="shared" si="11"/>
        <v>0.62142285669522579</v>
      </c>
      <c r="W20" s="28">
        <v>26038625</v>
      </c>
      <c r="X20" s="29">
        <f t="shared" si="12"/>
        <v>4.2447887539344475E-2</v>
      </c>
      <c r="Y20" s="28">
        <v>11473053</v>
      </c>
      <c r="Z20" s="29">
        <f t="shared" si="13"/>
        <v>1.8703248096892167E-2</v>
      </c>
      <c r="AA20" s="28">
        <v>4459803</v>
      </c>
      <c r="AB20" s="29">
        <f t="shared" si="14"/>
        <v>7.270323075493852E-3</v>
      </c>
      <c r="AC20" s="28">
        <v>49830291</v>
      </c>
      <c r="AD20" s="29">
        <f t="shared" si="15"/>
        <v>8.1232806587168457E-2</v>
      </c>
      <c r="AE20" s="28">
        <v>34935201</v>
      </c>
      <c r="AF20" s="29">
        <f t="shared" si="16"/>
        <v>5.6950990431038302E-2</v>
      </c>
      <c r="AG20" s="28">
        <v>26531824</v>
      </c>
      <c r="AH20" s="29">
        <f t="shared" si="17"/>
        <v>4.3251895265809186E-2</v>
      </c>
      <c r="AI20" s="28">
        <v>0</v>
      </c>
      <c r="AJ20" s="29">
        <f t="shared" si="18"/>
        <v>0</v>
      </c>
      <c r="AK20" s="28">
        <v>12350</v>
      </c>
      <c r="AL20" s="29">
        <f t="shared" si="19"/>
        <v>2.013283770210233E-5</v>
      </c>
      <c r="AM20" s="28">
        <v>10597567</v>
      </c>
      <c r="AN20" s="29">
        <f t="shared" si="20"/>
        <v>1.7276040198231212E-2</v>
      </c>
      <c r="AO20" s="34">
        <f t="shared" si="21"/>
        <v>163878714</v>
      </c>
      <c r="AP20" s="35">
        <f t="shared" si="22"/>
        <v>0.26715332403167974</v>
      </c>
      <c r="AQ20" s="28">
        <v>66497239</v>
      </c>
      <c r="AR20" s="29">
        <f t="shared" si="23"/>
        <v>0.10840308667408173</v>
      </c>
      <c r="AS20" s="28">
        <v>1852995</v>
      </c>
      <c r="AT20" s="29">
        <f t="shared" si="24"/>
        <v>3.0207325990127213E-3</v>
      </c>
      <c r="AU20" s="36">
        <f t="shared" si="25"/>
        <v>613425697</v>
      </c>
      <c r="AV20" s="37"/>
      <c r="AW20" s="37"/>
      <c r="AX20" s="37"/>
      <c r="AY20" s="37"/>
    </row>
    <row r="21" spans="1:51" s="38" customFormat="1" x14ac:dyDescent="0.2">
      <c r="A21" s="26">
        <v>18</v>
      </c>
      <c r="B21" s="27" t="s">
        <v>65</v>
      </c>
      <c r="C21" s="28">
        <v>4725032</v>
      </c>
      <c r="D21" s="29">
        <f t="shared" si="0"/>
        <v>0.32135475992207557</v>
      </c>
      <c r="E21" s="28">
        <v>1070311</v>
      </c>
      <c r="F21" s="29">
        <f t="shared" si="1"/>
        <v>7.2793059273875096E-2</v>
      </c>
      <c r="G21" s="28">
        <v>433468</v>
      </c>
      <c r="H21" s="29">
        <f t="shared" si="2"/>
        <v>2.9480647977389838E-2</v>
      </c>
      <c r="I21" s="28">
        <v>383672</v>
      </c>
      <c r="J21" s="29">
        <f t="shared" si="3"/>
        <v>2.6093965807813063E-2</v>
      </c>
      <c r="K21" s="28">
        <v>0</v>
      </c>
      <c r="L21" s="29">
        <f t="shared" si="4"/>
        <v>0</v>
      </c>
      <c r="M21" s="28">
        <v>1798449</v>
      </c>
      <c r="N21" s="29">
        <f t="shared" si="5"/>
        <v>0.12231454657388498</v>
      </c>
      <c r="O21" s="30">
        <f t="shared" si="6"/>
        <v>8410932</v>
      </c>
      <c r="P21" s="31">
        <f t="shared" si="7"/>
        <v>0.57203697955503852</v>
      </c>
      <c r="Q21" s="28">
        <v>641054</v>
      </c>
      <c r="R21" s="29">
        <f t="shared" si="8"/>
        <v>4.3598806159849547E-2</v>
      </c>
      <c r="S21" s="28">
        <v>656418</v>
      </c>
      <c r="T21" s="29">
        <f t="shared" si="9"/>
        <v>4.4643729142687077E-2</v>
      </c>
      <c r="U21" s="32">
        <f t="shared" si="10"/>
        <v>9708404</v>
      </c>
      <c r="V21" s="33">
        <f t="shared" si="11"/>
        <v>0.66027951485757519</v>
      </c>
      <c r="W21" s="28">
        <v>820717</v>
      </c>
      <c r="X21" s="29">
        <f t="shared" si="12"/>
        <v>5.581788959290987E-2</v>
      </c>
      <c r="Y21" s="28">
        <v>542873</v>
      </c>
      <c r="Z21" s="29">
        <f t="shared" si="13"/>
        <v>3.692140552342861E-2</v>
      </c>
      <c r="AA21" s="28">
        <v>414695</v>
      </c>
      <c r="AB21" s="29">
        <f t="shared" si="14"/>
        <v>2.8203875056483241E-2</v>
      </c>
      <c r="AC21" s="28">
        <v>1393993</v>
      </c>
      <c r="AD21" s="29">
        <f t="shared" si="15"/>
        <v>9.4807037465154495E-2</v>
      </c>
      <c r="AE21" s="28">
        <v>564233</v>
      </c>
      <c r="AF21" s="29">
        <f t="shared" si="16"/>
        <v>3.8374123234533111E-2</v>
      </c>
      <c r="AG21" s="28">
        <v>1062328</v>
      </c>
      <c r="AH21" s="29">
        <f t="shared" si="17"/>
        <v>7.2250126432688438E-2</v>
      </c>
      <c r="AI21" s="28">
        <v>0</v>
      </c>
      <c r="AJ21" s="29">
        <f t="shared" si="18"/>
        <v>0</v>
      </c>
      <c r="AK21" s="28">
        <v>3413</v>
      </c>
      <c r="AL21" s="29">
        <f t="shared" si="19"/>
        <v>2.3212198258425423E-4</v>
      </c>
      <c r="AM21" s="28">
        <v>0</v>
      </c>
      <c r="AN21" s="29">
        <f t="shared" si="20"/>
        <v>0</v>
      </c>
      <c r="AO21" s="34">
        <f t="shared" si="21"/>
        <v>4802252</v>
      </c>
      <c r="AP21" s="35">
        <f t="shared" si="22"/>
        <v>0.32660657928778203</v>
      </c>
      <c r="AQ21" s="28">
        <v>27777</v>
      </c>
      <c r="AR21" s="29">
        <f t="shared" si="23"/>
        <v>1.8891451245950277E-3</v>
      </c>
      <c r="AS21" s="28">
        <v>165043</v>
      </c>
      <c r="AT21" s="29">
        <f t="shared" si="24"/>
        <v>1.1224760730047779E-2</v>
      </c>
      <c r="AU21" s="36">
        <f t="shared" si="25"/>
        <v>14703476</v>
      </c>
      <c r="AV21" s="37"/>
      <c r="AW21" s="37"/>
      <c r="AX21" s="37"/>
      <c r="AY21" s="37"/>
    </row>
    <row r="22" spans="1:51" s="38" customFormat="1" x14ac:dyDescent="0.2">
      <c r="A22" s="26">
        <v>19</v>
      </c>
      <c r="B22" s="27" t="s">
        <v>66</v>
      </c>
      <c r="C22" s="28">
        <v>8116552</v>
      </c>
      <c r="D22" s="29">
        <f t="shared" si="0"/>
        <v>0.36499393951603726</v>
      </c>
      <c r="E22" s="28">
        <v>1642109</v>
      </c>
      <c r="F22" s="29">
        <f t="shared" si="1"/>
        <v>7.3844143797112433E-2</v>
      </c>
      <c r="G22" s="28">
        <v>365747</v>
      </c>
      <c r="H22" s="29">
        <f t="shared" si="2"/>
        <v>1.6447308955351E-2</v>
      </c>
      <c r="I22" s="28">
        <v>153295</v>
      </c>
      <c r="J22" s="29">
        <f t="shared" si="3"/>
        <v>6.8935363142022541E-3</v>
      </c>
      <c r="K22" s="28">
        <v>0</v>
      </c>
      <c r="L22" s="29">
        <f t="shared" si="4"/>
        <v>0</v>
      </c>
      <c r="M22" s="28">
        <v>1407684</v>
      </c>
      <c r="N22" s="29">
        <f t="shared" si="5"/>
        <v>6.3302265389748438E-2</v>
      </c>
      <c r="O22" s="30">
        <f t="shared" si="6"/>
        <v>11685387</v>
      </c>
      <c r="P22" s="31">
        <f t="shared" si="7"/>
        <v>0.52548119397245141</v>
      </c>
      <c r="Q22" s="28">
        <v>764767</v>
      </c>
      <c r="R22" s="29">
        <f t="shared" si="8"/>
        <v>3.4390874369049973E-2</v>
      </c>
      <c r="S22" s="28">
        <v>2776800</v>
      </c>
      <c r="T22" s="29">
        <f t="shared" si="9"/>
        <v>0.12487016300125131</v>
      </c>
      <c r="U22" s="32">
        <f t="shared" si="10"/>
        <v>15226954</v>
      </c>
      <c r="V22" s="33">
        <f t="shared" si="11"/>
        <v>0.68474223134275269</v>
      </c>
      <c r="W22" s="28">
        <v>1258658</v>
      </c>
      <c r="X22" s="29">
        <f t="shared" si="12"/>
        <v>5.6600702111361631E-2</v>
      </c>
      <c r="Y22" s="28">
        <v>655490</v>
      </c>
      <c r="Z22" s="29">
        <f t="shared" si="13"/>
        <v>2.9476787361599761E-2</v>
      </c>
      <c r="AA22" s="28">
        <v>428876</v>
      </c>
      <c r="AB22" s="29">
        <f t="shared" si="14"/>
        <v>1.9286162499036537E-2</v>
      </c>
      <c r="AC22" s="28">
        <v>2007090</v>
      </c>
      <c r="AD22" s="29">
        <f t="shared" si="15"/>
        <v>9.0257006431209125E-2</v>
      </c>
      <c r="AE22" s="28">
        <v>1452551</v>
      </c>
      <c r="AF22" s="29">
        <f t="shared" si="16"/>
        <v>6.531989345204213E-2</v>
      </c>
      <c r="AG22" s="28">
        <v>1049321</v>
      </c>
      <c r="AH22" s="29">
        <f t="shared" si="17"/>
        <v>4.7187008178707877E-2</v>
      </c>
      <c r="AI22" s="28">
        <v>0</v>
      </c>
      <c r="AJ22" s="29">
        <f t="shared" si="18"/>
        <v>0</v>
      </c>
      <c r="AK22" s="28">
        <v>17500</v>
      </c>
      <c r="AL22" s="29">
        <f t="shared" si="19"/>
        <v>7.8695903648872724E-4</v>
      </c>
      <c r="AM22" s="28">
        <v>138050</v>
      </c>
      <c r="AN22" s="29">
        <f t="shared" si="20"/>
        <v>6.207982570701074E-3</v>
      </c>
      <c r="AO22" s="34">
        <f t="shared" si="21"/>
        <v>7007536</v>
      </c>
      <c r="AP22" s="35">
        <f t="shared" si="22"/>
        <v>0.31512250164114686</v>
      </c>
      <c r="AQ22" s="28">
        <v>3008</v>
      </c>
      <c r="AR22" s="29">
        <f t="shared" si="23"/>
        <v>1.3526701610046238E-4</v>
      </c>
      <c r="AS22" s="28">
        <v>0</v>
      </c>
      <c r="AT22" s="29">
        <f t="shared" si="24"/>
        <v>0</v>
      </c>
      <c r="AU22" s="36">
        <f t="shared" si="25"/>
        <v>22237498</v>
      </c>
      <c r="AV22" s="37"/>
      <c r="AW22" s="37"/>
      <c r="AX22" s="37"/>
      <c r="AY22" s="37"/>
    </row>
    <row r="23" spans="1:51" x14ac:dyDescent="0.2">
      <c r="A23" s="39">
        <v>20</v>
      </c>
      <c r="B23" s="40" t="s">
        <v>67</v>
      </c>
      <c r="C23" s="41">
        <v>19533250</v>
      </c>
      <c r="D23" s="42">
        <f t="shared" si="0"/>
        <v>0.30646927764438547</v>
      </c>
      <c r="E23" s="41">
        <v>8855301</v>
      </c>
      <c r="F23" s="42">
        <f t="shared" si="1"/>
        <v>0.13893631120236544</v>
      </c>
      <c r="G23" s="41">
        <v>1903281</v>
      </c>
      <c r="H23" s="42">
        <f t="shared" si="2"/>
        <v>2.9861756401227839E-2</v>
      </c>
      <c r="I23" s="41">
        <v>433555</v>
      </c>
      <c r="J23" s="42">
        <f t="shared" si="3"/>
        <v>6.8023133717692421E-3</v>
      </c>
      <c r="K23" s="41">
        <v>76761</v>
      </c>
      <c r="L23" s="42">
        <f t="shared" si="4"/>
        <v>1.2043509513911242E-3</v>
      </c>
      <c r="M23" s="41">
        <v>4861022</v>
      </c>
      <c r="N23" s="42">
        <f t="shared" si="5"/>
        <v>7.6267589927608875E-2</v>
      </c>
      <c r="O23" s="43">
        <f t="shared" si="6"/>
        <v>35663170</v>
      </c>
      <c r="P23" s="44">
        <f t="shared" si="7"/>
        <v>0.55954159949874804</v>
      </c>
      <c r="Q23" s="41">
        <v>2297281</v>
      </c>
      <c r="R23" s="42">
        <f t="shared" si="8"/>
        <v>3.6043466838143759E-2</v>
      </c>
      <c r="S23" s="41">
        <v>2538632</v>
      </c>
      <c r="T23" s="42">
        <f t="shared" si="9"/>
        <v>3.9830172410885115E-2</v>
      </c>
      <c r="U23" s="45">
        <f t="shared" si="10"/>
        <v>40499083</v>
      </c>
      <c r="V23" s="46">
        <f t="shared" si="11"/>
        <v>0.63541523874777683</v>
      </c>
      <c r="W23" s="41">
        <v>3121719</v>
      </c>
      <c r="X23" s="42">
        <f t="shared" si="12"/>
        <v>4.897858610004753E-2</v>
      </c>
      <c r="Y23" s="41">
        <v>1225754</v>
      </c>
      <c r="Z23" s="42">
        <f t="shared" si="13"/>
        <v>1.923161496165339E-2</v>
      </c>
      <c r="AA23" s="41">
        <v>524230</v>
      </c>
      <c r="AB23" s="42">
        <f t="shared" si="14"/>
        <v>8.2249697013818089E-3</v>
      </c>
      <c r="AC23" s="41">
        <v>4797261</v>
      </c>
      <c r="AD23" s="42">
        <f t="shared" si="15"/>
        <v>7.5267204041395183E-2</v>
      </c>
      <c r="AE23" s="41">
        <v>4754103</v>
      </c>
      <c r="AF23" s="42">
        <f t="shared" si="16"/>
        <v>7.4590071404246908E-2</v>
      </c>
      <c r="AG23" s="41">
        <v>4051666</v>
      </c>
      <c r="AH23" s="42">
        <f t="shared" si="17"/>
        <v>6.3569101520551716E-2</v>
      </c>
      <c r="AI23" s="41">
        <v>0</v>
      </c>
      <c r="AJ23" s="42">
        <f t="shared" si="18"/>
        <v>0</v>
      </c>
      <c r="AK23" s="41">
        <v>31936</v>
      </c>
      <c r="AL23" s="42">
        <f t="shared" si="19"/>
        <v>5.0106371703895127E-4</v>
      </c>
      <c r="AM23" s="41">
        <v>651837</v>
      </c>
      <c r="AN23" s="42">
        <f t="shared" si="20"/>
        <v>1.0227075091543051E-2</v>
      </c>
      <c r="AO23" s="47">
        <f t="shared" si="21"/>
        <v>19158506</v>
      </c>
      <c r="AP23" s="48">
        <f t="shared" si="22"/>
        <v>0.30058968653785856</v>
      </c>
      <c r="AQ23" s="41">
        <v>3012911</v>
      </c>
      <c r="AR23" s="42">
        <f t="shared" si="23"/>
        <v>4.7271429883753248E-2</v>
      </c>
      <c r="AS23" s="41">
        <v>1065905</v>
      </c>
      <c r="AT23" s="42">
        <f t="shared" si="24"/>
        <v>1.6723644830611329E-2</v>
      </c>
      <c r="AU23" s="49">
        <f t="shared" si="25"/>
        <v>63736405</v>
      </c>
    </row>
    <row r="24" spans="1:51" x14ac:dyDescent="0.2">
      <c r="A24" s="15">
        <v>21</v>
      </c>
      <c r="B24" s="16" t="s">
        <v>68</v>
      </c>
      <c r="C24" s="17">
        <v>11122182</v>
      </c>
      <c r="D24" s="18">
        <f t="shared" si="0"/>
        <v>0.30502184386334863</v>
      </c>
      <c r="E24" s="17">
        <v>3171914</v>
      </c>
      <c r="F24" s="18">
        <f t="shared" si="1"/>
        <v>8.6988601414360017E-2</v>
      </c>
      <c r="G24" s="17">
        <v>512104</v>
      </c>
      <c r="H24" s="18">
        <f t="shared" si="2"/>
        <v>1.4044268141790548E-2</v>
      </c>
      <c r="I24" s="17">
        <v>836114</v>
      </c>
      <c r="J24" s="18">
        <f t="shared" si="3"/>
        <v>2.2930125937514766E-2</v>
      </c>
      <c r="K24" s="17">
        <v>23677</v>
      </c>
      <c r="L24" s="18">
        <f t="shared" si="4"/>
        <v>6.4933321511484931E-4</v>
      </c>
      <c r="M24" s="17">
        <v>2684107</v>
      </c>
      <c r="N24" s="18">
        <f t="shared" si="5"/>
        <v>7.3610669764846592E-2</v>
      </c>
      <c r="O24" s="19">
        <f t="shared" si="6"/>
        <v>18350098</v>
      </c>
      <c r="P24" s="20">
        <f t="shared" si="7"/>
        <v>0.50324484233697542</v>
      </c>
      <c r="Q24" s="17">
        <v>1119891</v>
      </c>
      <c r="R24" s="18">
        <f t="shared" si="8"/>
        <v>3.0712608168610201E-2</v>
      </c>
      <c r="S24" s="17">
        <v>3383086</v>
      </c>
      <c r="T24" s="18">
        <f t="shared" si="9"/>
        <v>9.2779917615831195E-2</v>
      </c>
      <c r="U24" s="21">
        <f t="shared" si="10"/>
        <v>22853075</v>
      </c>
      <c r="V24" s="22">
        <f t="shared" si="11"/>
        <v>0.62673736812141678</v>
      </c>
      <c r="W24" s="17">
        <v>1811077</v>
      </c>
      <c r="X24" s="18">
        <f t="shared" si="12"/>
        <v>4.966813579552122E-2</v>
      </c>
      <c r="Y24" s="17">
        <v>505810</v>
      </c>
      <c r="Z24" s="18">
        <f t="shared" si="13"/>
        <v>1.3871657453952862E-2</v>
      </c>
      <c r="AA24" s="17">
        <v>610576</v>
      </c>
      <c r="AB24" s="18">
        <f t="shared" si="14"/>
        <v>1.6744827349409311E-2</v>
      </c>
      <c r="AC24" s="17">
        <v>2011111</v>
      </c>
      <c r="AD24" s="18">
        <f t="shared" si="15"/>
        <v>5.5153996350164283E-2</v>
      </c>
      <c r="AE24" s="17">
        <v>2530733</v>
      </c>
      <c r="AF24" s="18">
        <f t="shared" si="16"/>
        <v>6.9404442939867722E-2</v>
      </c>
      <c r="AG24" s="17">
        <v>1852703</v>
      </c>
      <c r="AH24" s="18">
        <f t="shared" si="17"/>
        <v>5.0809713884483958E-2</v>
      </c>
      <c r="AI24" s="17">
        <v>0</v>
      </c>
      <c r="AJ24" s="18">
        <f t="shared" si="18"/>
        <v>0</v>
      </c>
      <c r="AK24" s="17">
        <v>4644</v>
      </c>
      <c r="AL24" s="18">
        <f t="shared" si="19"/>
        <v>1.2736003087356339E-4</v>
      </c>
      <c r="AM24" s="17">
        <v>46191</v>
      </c>
      <c r="AN24" s="18">
        <f t="shared" si="20"/>
        <v>1.2667715732301392E-3</v>
      </c>
      <c r="AO24" s="23">
        <f t="shared" si="21"/>
        <v>9372845</v>
      </c>
      <c r="AP24" s="24">
        <f t="shared" si="22"/>
        <v>0.25704690537750308</v>
      </c>
      <c r="AQ24" s="17">
        <v>2709534</v>
      </c>
      <c r="AR24" s="18">
        <f t="shared" si="23"/>
        <v>7.4307996100984E-2</v>
      </c>
      <c r="AS24" s="17">
        <v>1528105</v>
      </c>
      <c r="AT24" s="18">
        <f t="shared" si="24"/>
        <v>4.1907730400096162E-2</v>
      </c>
      <c r="AU24" s="25">
        <f t="shared" si="25"/>
        <v>36463559</v>
      </c>
    </row>
    <row r="25" spans="1:51" s="38" customFormat="1" x14ac:dyDescent="0.2">
      <c r="A25" s="26">
        <v>22</v>
      </c>
      <c r="B25" s="27" t="s">
        <v>69</v>
      </c>
      <c r="C25" s="28">
        <v>10233058</v>
      </c>
      <c r="D25" s="29">
        <f t="shared" si="0"/>
        <v>0.26666378627283172</v>
      </c>
      <c r="E25" s="28">
        <v>3595760</v>
      </c>
      <c r="F25" s="29">
        <f t="shared" si="1"/>
        <v>9.3702095319737E-2</v>
      </c>
      <c r="G25" s="28">
        <v>839367</v>
      </c>
      <c r="H25" s="29">
        <f t="shared" si="2"/>
        <v>2.1873107949986009E-2</v>
      </c>
      <c r="I25" s="28">
        <v>674311</v>
      </c>
      <c r="J25" s="29">
        <f t="shared" si="3"/>
        <v>1.7571905131918475E-2</v>
      </c>
      <c r="K25" s="28">
        <v>28226</v>
      </c>
      <c r="L25" s="29">
        <f t="shared" si="4"/>
        <v>7.3554278997900219E-4</v>
      </c>
      <c r="M25" s="28">
        <v>340724</v>
      </c>
      <c r="N25" s="29">
        <f t="shared" si="5"/>
        <v>8.8789442915328254E-3</v>
      </c>
      <c r="O25" s="30">
        <f t="shared" si="6"/>
        <v>15711446</v>
      </c>
      <c r="P25" s="31">
        <f t="shared" si="7"/>
        <v>0.40942538175598503</v>
      </c>
      <c r="Q25" s="28">
        <v>989442</v>
      </c>
      <c r="R25" s="29">
        <f t="shared" si="8"/>
        <v>2.578392011629008E-2</v>
      </c>
      <c r="S25" s="28">
        <v>1748836</v>
      </c>
      <c r="T25" s="29">
        <f t="shared" si="9"/>
        <v>4.557300753403664E-2</v>
      </c>
      <c r="U25" s="32">
        <f t="shared" si="10"/>
        <v>18449724</v>
      </c>
      <c r="V25" s="33">
        <f t="shared" si="11"/>
        <v>0.48078230940631173</v>
      </c>
      <c r="W25" s="28">
        <v>1796214</v>
      </c>
      <c r="X25" s="29">
        <f t="shared" si="12"/>
        <v>4.6807633279931385E-2</v>
      </c>
      <c r="Y25" s="28">
        <v>630847</v>
      </c>
      <c r="Z25" s="29">
        <f t="shared" si="13"/>
        <v>1.643927451391921E-2</v>
      </c>
      <c r="AA25" s="28">
        <v>372368</v>
      </c>
      <c r="AB25" s="29">
        <f t="shared" si="14"/>
        <v>9.7035569198221875E-3</v>
      </c>
      <c r="AC25" s="28">
        <v>2460739</v>
      </c>
      <c r="AD25" s="29">
        <f t="shared" si="15"/>
        <v>6.4124524533059585E-2</v>
      </c>
      <c r="AE25" s="28">
        <v>2778306</v>
      </c>
      <c r="AF25" s="29">
        <f t="shared" si="16"/>
        <v>7.2400019367087134E-2</v>
      </c>
      <c r="AG25" s="28">
        <v>1844170</v>
      </c>
      <c r="AH25" s="29">
        <f t="shared" si="17"/>
        <v>4.8057321157641053E-2</v>
      </c>
      <c r="AI25" s="28">
        <v>0</v>
      </c>
      <c r="AJ25" s="29">
        <f t="shared" si="18"/>
        <v>0</v>
      </c>
      <c r="AK25" s="28">
        <v>6819</v>
      </c>
      <c r="AL25" s="29">
        <f t="shared" si="19"/>
        <v>1.7769667274381123E-4</v>
      </c>
      <c r="AM25" s="28">
        <v>102840</v>
      </c>
      <c r="AN25" s="29">
        <f t="shared" si="20"/>
        <v>2.6799128647856793E-3</v>
      </c>
      <c r="AO25" s="34">
        <f t="shared" si="21"/>
        <v>9992303</v>
      </c>
      <c r="AP25" s="35">
        <f t="shared" si="22"/>
        <v>0.26038993930899007</v>
      </c>
      <c r="AQ25" s="28">
        <v>8140700</v>
      </c>
      <c r="AR25" s="29">
        <f t="shared" si="23"/>
        <v>0.21213892122093328</v>
      </c>
      <c r="AS25" s="28">
        <v>1791655</v>
      </c>
      <c r="AT25" s="29">
        <f t="shared" si="24"/>
        <v>4.6688830063764938E-2</v>
      </c>
      <c r="AU25" s="36">
        <f t="shared" si="25"/>
        <v>38374382</v>
      </c>
      <c r="AV25" s="37"/>
      <c r="AW25" s="37"/>
      <c r="AX25" s="37"/>
      <c r="AY25" s="37"/>
    </row>
    <row r="26" spans="1:51" s="38" customFormat="1" x14ac:dyDescent="0.2">
      <c r="A26" s="26">
        <v>23</v>
      </c>
      <c r="B26" s="27" t="s">
        <v>70</v>
      </c>
      <c r="C26" s="28">
        <v>45911656</v>
      </c>
      <c r="D26" s="29">
        <f t="shared" si="0"/>
        <v>0.27946733049785571</v>
      </c>
      <c r="E26" s="28">
        <v>20849372</v>
      </c>
      <c r="F26" s="29">
        <f t="shared" si="1"/>
        <v>0.12691152624502891</v>
      </c>
      <c r="G26" s="28">
        <v>3569243</v>
      </c>
      <c r="H26" s="29">
        <f t="shared" si="2"/>
        <v>2.1726221618060523E-2</v>
      </c>
      <c r="I26" s="28">
        <v>1848583</v>
      </c>
      <c r="J26" s="29">
        <f t="shared" si="3"/>
        <v>1.1252448751003834E-2</v>
      </c>
      <c r="K26" s="28">
        <v>0</v>
      </c>
      <c r="L26" s="29">
        <f t="shared" si="4"/>
        <v>0</v>
      </c>
      <c r="M26" s="28">
        <v>9731321</v>
      </c>
      <c r="N26" s="29">
        <f t="shared" si="5"/>
        <v>5.9235203846442049E-2</v>
      </c>
      <c r="O26" s="30">
        <f t="shared" si="6"/>
        <v>81910175</v>
      </c>
      <c r="P26" s="31">
        <f t="shared" si="7"/>
        <v>0.49859273095839107</v>
      </c>
      <c r="Q26" s="28">
        <v>3814774</v>
      </c>
      <c r="R26" s="29">
        <f t="shared" si="8"/>
        <v>2.3220785288873638E-2</v>
      </c>
      <c r="S26" s="28">
        <v>5447795</v>
      </c>
      <c r="T26" s="29">
        <f t="shared" si="9"/>
        <v>3.3161093682823509E-2</v>
      </c>
      <c r="U26" s="32">
        <f t="shared" si="10"/>
        <v>91172744</v>
      </c>
      <c r="V26" s="33">
        <f t="shared" si="11"/>
        <v>0.55497460993008818</v>
      </c>
      <c r="W26" s="28">
        <v>5388551</v>
      </c>
      <c r="X26" s="29">
        <f t="shared" si="12"/>
        <v>3.2800471479868885E-2</v>
      </c>
      <c r="Y26" s="28">
        <v>2089009</v>
      </c>
      <c r="Z26" s="29">
        <f t="shared" si="13"/>
        <v>1.2715937944298832E-2</v>
      </c>
      <c r="AA26" s="28">
        <v>1529861</v>
      </c>
      <c r="AB26" s="29">
        <f t="shared" si="14"/>
        <v>9.3123665524672012E-3</v>
      </c>
      <c r="AC26" s="28">
        <v>13250324</v>
      </c>
      <c r="AD26" s="29">
        <f t="shared" si="15"/>
        <v>8.0655611213668044E-2</v>
      </c>
      <c r="AE26" s="28">
        <v>7982906</v>
      </c>
      <c r="AF26" s="29">
        <f t="shared" si="16"/>
        <v>4.8592484432173726E-2</v>
      </c>
      <c r="AG26" s="28">
        <v>8788136</v>
      </c>
      <c r="AH26" s="29">
        <f t="shared" si="17"/>
        <v>5.349397346878762E-2</v>
      </c>
      <c r="AI26" s="28">
        <v>0</v>
      </c>
      <c r="AJ26" s="29">
        <f t="shared" si="18"/>
        <v>0</v>
      </c>
      <c r="AK26" s="28">
        <v>548953</v>
      </c>
      <c r="AL26" s="29">
        <f t="shared" si="19"/>
        <v>3.3415137428018148E-3</v>
      </c>
      <c r="AM26" s="28">
        <v>735330</v>
      </c>
      <c r="AN26" s="29">
        <f t="shared" si="20"/>
        <v>4.476003046698822E-3</v>
      </c>
      <c r="AO26" s="34">
        <f t="shared" si="21"/>
        <v>40313070</v>
      </c>
      <c r="AP26" s="35">
        <f t="shared" si="22"/>
        <v>0.24538836188076496</v>
      </c>
      <c r="AQ26" s="28">
        <v>22781649</v>
      </c>
      <c r="AR26" s="29">
        <f t="shared" si="23"/>
        <v>0.13867342598945123</v>
      </c>
      <c r="AS26" s="28">
        <v>10015267</v>
      </c>
      <c r="AT26" s="29">
        <f t="shared" si="24"/>
        <v>6.0963602199695613E-2</v>
      </c>
      <c r="AU26" s="36">
        <f t="shared" si="25"/>
        <v>164282730</v>
      </c>
      <c r="AV26" s="37"/>
      <c r="AW26" s="37"/>
      <c r="AX26" s="37"/>
      <c r="AY26" s="37"/>
    </row>
    <row r="27" spans="1:51" s="38" customFormat="1" x14ac:dyDescent="0.2">
      <c r="A27" s="26">
        <v>24</v>
      </c>
      <c r="B27" s="27" t="s">
        <v>71</v>
      </c>
      <c r="C27" s="28">
        <v>23111882</v>
      </c>
      <c r="D27" s="29">
        <f t="shared" si="0"/>
        <v>0.25955127048704607</v>
      </c>
      <c r="E27" s="28">
        <v>5058378</v>
      </c>
      <c r="F27" s="29">
        <f t="shared" si="1"/>
        <v>5.6806643288665248E-2</v>
      </c>
      <c r="G27" s="28">
        <v>1268456</v>
      </c>
      <c r="H27" s="29">
        <f t="shared" si="2"/>
        <v>1.4245026275095924E-2</v>
      </c>
      <c r="I27" s="28">
        <v>2022206</v>
      </c>
      <c r="J27" s="29">
        <f t="shared" si="3"/>
        <v>2.2709796479859472E-2</v>
      </c>
      <c r="K27" s="28">
        <v>358703</v>
      </c>
      <c r="L27" s="29">
        <f t="shared" si="4"/>
        <v>4.0283097403108446E-3</v>
      </c>
      <c r="M27" s="28">
        <v>3359462</v>
      </c>
      <c r="N27" s="29">
        <f t="shared" si="5"/>
        <v>3.7727461149764989E-2</v>
      </c>
      <c r="O27" s="30">
        <f t="shared" si="6"/>
        <v>35179087</v>
      </c>
      <c r="P27" s="31">
        <f t="shared" si="7"/>
        <v>0.39506850742074257</v>
      </c>
      <c r="Q27" s="28">
        <v>2809663</v>
      </c>
      <c r="R27" s="29">
        <f t="shared" si="8"/>
        <v>3.1553103347033588E-2</v>
      </c>
      <c r="S27" s="28">
        <v>3078947</v>
      </c>
      <c r="T27" s="29">
        <f t="shared" si="9"/>
        <v>3.4577219008485725E-2</v>
      </c>
      <c r="U27" s="32">
        <f t="shared" si="10"/>
        <v>41067697</v>
      </c>
      <c r="V27" s="33">
        <f t="shared" si="11"/>
        <v>0.46119882977626186</v>
      </c>
      <c r="W27" s="28">
        <v>3389284</v>
      </c>
      <c r="X27" s="29">
        <f t="shared" si="12"/>
        <v>3.8062368449329115E-2</v>
      </c>
      <c r="Y27" s="28">
        <v>2424046</v>
      </c>
      <c r="Z27" s="29">
        <f t="shared" si="13"/>
        <v>2.7222543755590398E-2</v>
      </c>
      <c r="AA27" s="28">
        <v>1065745</v>
      </c>
      <c r="AB27" s="29">
        <f t="shared" si="14"/>
        <v>1.1968539332505112E-2</v>
      </c>
      <c r="AC27" s="28">
        <v>8118608</v>
      </c>
      <c r="AD27" s="29">
        <f t="shared" si="15"/>
        <v>9.1173666471051393E-2</v>
      </c>
      <c r="AE27" s="28">
        <v>3959339</v>
      </c>
      <c r="AF27" s="29">
        <f t="shared" si="16"/>
        <v>4.4464205370160277E-2</v>
      </c>
      <c r="AG27" s="28">
        <v>3776537</v>
      </c>
      <c r="AH27" s="29">
        <f t="shared" si="17"/>
        <v>4.2411300663067489E-2</v>
      </c>
      <c r="AI27" s="28">
        <v>0</v>
      </c>
      <c r="AJ27" s="29">
        <f t="shared" si="18"/>
        <v>0</v>
      </c>
      <c r="AK27" s="28">
        <v>7635</v>
      </c>
      <c r="AL27" s="29">
        <f t="shared" si="19"/>
        <v>8.5742647447256649E-5</v>
      </c>
      <c r="AM27" s="28">
        <v>565530</v>
      </c>
      <c r="AN27" s="29">
        <f t="shared" si="20"/>
        <v>6.351020224079509E-3</v>
      </c>
      <c r="AO27" s="34">
        <f t="shared" si="21"/>
        <v>23306724</v>
      </c>
      <c r="AP27" s="35">
        <f t="shared" si="22"/>
        <v>0.26173938691323057</v>
      </c>
      <c r="AQ27" s="28">
        <v>21287703</v>
      </c>
      <c r="AR27" s="29">
        <f t="shared" si="23"/>
        <v>0.2390653586497587</v>
      </c>
      <c r="AS27" s="28">
        <v>3383412</v>
      </c>
      <c r="AT27" s="29">
        <f t="shared" si="24"/>
        <v>3.7996424660748852E-2</v>
      </c>
      <c r="AU27" s="36">
        <f t="shared" si="25"/>
        <v>89045536</v>
      </c>
      <c r="AV27" s="37"/>
      <c r="AW27" s="37"/>
      <c r="AX27" s="37"/>
      <c r="AY27" s="37"/>
    </row>
    <row r="28" spans="1:51" x14ac:dyDescent="0.2">
      <c r="A28" s="39">
        <v>25</v>
      </c>
      <c r="B28" s="40" t="s">
        <v>72</v>
      </c>
      <c r="C28" s="41">
        <v>10150560</v>
      </c>
      <c r="D28" s="42">
        <f t="shared" si="0"/>
        <v>0.33864423868984805</v>
      </c>
      <c r="E28" s="41">
        <v>2719594</v>
      </c>
      <c r="F28" s="42">
        <f t="shared" si="1"/>
        <v>9.0731431534366441E-2</v>
      </c>
      <c r="G28" s="41">
        <v>705191</v>
      </c>
      <c r="H28" s="42">
        <f t="shared" si="2"/>
        <v>2.3526669398134945E-2</v>
      </c>
      <c r="I28" s="41">
        <v>189072</v>
      </c>
      <c r="J28" s="42">
        <f t="shared" si="3"/>
        <v>6.3078434586433607E-3</v>
      </c>
      <c r="K28" s="41">
        <v>0</v>
      </c>
      <c r="L28" s="42">
        <f t="shared" si="4"/>
        <v>0</v>
      </c>
      <c r="M28" s="41">
        <v>808463</v>
      </c>
      <c r="N28" s="42">
        <f t="shared" si="5"/>
        <v>2.697204264039724E-2</v>
      </c>
      <c r="O28" s="43">
        <f t="shared" si="6"/>
        <v>14572880</v>
      </c>
      <c r="P28" s="44">
        <f t="shared" si="7"/>
        <v>0.48618222572139003</v>
      </c>
      <c r="Q28" s="41">
        <v>923109</v>
      </c>
      <c r="R28" s="42">
        <f t="shared" si="8"/>
        <v>3.0796876678010569E-2</v>
      </c>
      <c r="S28" s="41">
        <v>1563535</v>
      </c>
      <c r="T28" s="42">
        <f t="shared" si="9"/>
        <v>5.2162848132510084E-2</v>
      </c>
      <c r="U28" s="45">
        <f t="shared" si="10"/>
        <v>17059524</v>
      </c>
      <c r="V28" s="46">
        <f t="shared" si="11"/>
        <v>0.56914195053191063</v>
      </c>
      <c r="W28" s="41">
        <v>1150607</v>
      </c>
      <c r="X28" s="42">
        <f t="shared" si="12"/>
        <v>3.8386693103258339E-2</v>
      </c>
      <c r="Y28" s="41">
        <v>915040</v>
      </c>
      <c r="Z28" s="42">
        <f t="shared" si="13"/>
        <v>3.0527677701600558E-2</v>
      </c>
      <c r="AA28" s="41">
        <v>479696</v>
      </c>
      <c r="AB28" s="42">
        <f t="shared" si="14"/>
        <v>1.6003677306726461E-2</v>
      </c>
      <c r="AC28" s="41">
        <v>2373327</v>
      </c>
      <c r="AD28" s="42">
        <f t="shared" si="15"/>
        <v>7.9179229035349866E-2</v>
      </c>
      <c r="AE28" s="41">
        <v>1829174</v>
      </c>
      <c r="AF28" s="42">
        <f t="shared" si="16"/>
        <v>6.1025129319098072E-2</v>
      </c>
      <c r="AG28" s="41">
        <v>1732411</v>
      </c>
      <c r="AH28" s="42">
        <f t="shared" si="17"/>
        <v>5.7796910140220675E-2</v>
      </c>
      <c r="AI28" s="41">
        <v>0</v>
      </c>
      <c r="AJ28" s="42">
        <f t="shared" si="18"/>
        <v>0</v>
      </c>
      <c r="AK28" s="41">
        <v>0</v>
      </c>
      <c r="AL28" s="42">
        <f t="shared" si="19"/>
        <v>0</v>
      </c>
      <c r="AM28" s="41">
        <v>0</v>
      </c>
      <c r="AN28" s="42">
        <f t="shared" si="20"/>
        <v>0</v>
      </c>
      <c r="AO28" s="47">
        <f t="shared" si="21"/>
        <v>8480255</v>
      </c>
      <c r="AP28" s="48">
        <f t="shared" si="22"/>
        <v>0.28291931660625397</v>
      </c>
      <c r="AQ28" s="41">
        <v>3174406</v>
      </c>
      <c r="AR28" s="42">
        <f t="shared" si="23"/>
        <v>0.10590492575409492</v>
      </c>
      <c r="AS28" s="41">
        <v>1259926</v>
      </c>
      <c r="AT28" s="42">
        <f t="shared" si="24"/>
        <v>4.2033807107740406E-2</v>
      </c>
      <c r="AU28" s="49">
        <f t="shared" si="25"/>
        <v>29974111</v>
      </c>
    </row>
    <row r="29" spans="1:51" x14ac:dyDescent="0.2">
      <c r="A29" s="15">
        <v>26</v>
      </c>
      <c r="B29" s="16" t="s">
        <v>73</v>
      </c>
      <c r="C29" s="17">
        <v>172236488</v>
      </c>
      <c r="D29" s="18">
        <f t="shared" si="0"/>
        <v>0.28811282321394832</v>
      </c>
      <c r="E29" s="17">
        <v>83773061</v>
      </c>
      <c r="F29" s="18">
        <f t="shared" si="1"/>
        <v>0.14013344904004493</v>
      </c>
      <c r="G29" s="17">
        <v>8199329</v>
      </c>
      <c r="H29" s="18">
        <f t="shared" si="2"/>
        <v>1.371562933081868E-2</v>
      </c>
      <c r="I29" s="17">
        <v>6814977</v>
      </c>
      <c r="J29" s="18">
        <f t="shared" si="3"/>
        <v>1.1399920460571188E-2</v>
      </c>
      <c r="K29" s="17">
        <v>867488</v>
      </c>
      <c r="L29" s="18">
        <f t="shared" si="4"/>
        <v>1.4511118967092595E-3</v>
      </c>
      <c r="M29" s="17">
        <v>22842538</v>
      </c>
      <c r="N29" s="18">
        <f t="shared" si="5"/>
        <v>3.8210417484545414E-2</v>
      </c>
      <c r="O29" s="19">
        <f t="shared" si="6"/>
        <v>294733881</v>
      </c>
      <c r="P29" s="20">
        <f t="shared" si="7"/>
        <v>0.49302335142663778</v>
      </c>
      <c r="Q29" s="17">
        <v>21562394</v>
      </c>
      <c r="R29" s="18">
        <f t="shared" si="8"/>
        <v>3.6069025110355826E-2</v>
      </c>
      <c r="S29" s="17">
        <v>24226649</v>
      </c>
      <c r="T29" s="18">
        <f t="shared" si="9"/>
        <v>4.0525723216113058E-2</v>
      </c>
      <c r="U29" s="21">
        <f t="shared" si="10"/>
        <v>340522924</v>
      </c>
      <c r="V29" s="22">
        <f t="shared" si="11"/>
        <v>0.56961809975310662</v>
      </c>
      <c r="W29" s="17">
        <v>34754760</v>
      </c>
      <c r="X29" s="18">
        <f t="shared" si="12"/>
        <v>5.8136879937561212E-2</v>
      </c>
      <c r="Y29" s="17">
        <v>27213950</v>
      </c>
      <c r="Z29" s="18">
        <f t="shared" si="13"/>
        <v>4.5522804466979316E-2</v>
      </c>
      <c r="AA29" s="17">
        <v>8057691</v>
      </c>
      <c r="AB29" s="18">
        <f t="shared" si="14"/>
        <v>1.347870088128842E-2</v>
      </c>
      <c r="AC29" s="17">
        <v>40025584</v>
      </c>
      <c r="AD29" s="18">
        <f t="shared" si="15"/>
        <v>6.6953780473200539E-2</v>
      </c>
      <c r="AE29" s="17">
        <v>24074062</v>
      </c>
      <c r="AF29" s="18">
        <f t="shared" si="16"/>
        <v>4.0270479557430544E-2</v>
      </c>
      <c r="AG29" s="17">
        <v>20917929</v>
      </c>
      <c r="AH29" s="18">
        <f t="shared" si="17"/>
        <v>3.499098042442042E-2</v>
      </c>
      <c r="AI29" s="17">
        <v>0</v>
      </c>
      <c r="AJ29" s="18">
        <f t="shared" si="18"/>
        <v>0</v>
      </c>
      <c r="AK29" s="17">
        <v>2840860</v>
      </c>
      <c r="AL29" s="18">
        <f t="shared" si="19"/>
        <v>4.7521184649072573E-3</v>
      </c>
      <c r="AM29" s="17">
        <v>18005197</v>
      </c>
      <c r="AN29" s="18">
        <f t="shared" si="20"/>
        <v>3.0118636303088767E-2</v>
      </c>
      <c r="AO29" s="23">
        <f t="shared" si="21"/>
        <v>175890033</v>
      </c>
      <c r="AP29" s="24">
        <f t="shared" si="22"/>
        <v>0.29422438050887645</v>
      </c>
      <c r="AQ29" s="17">
        <v>59380994</v>
      </c>
      <c r="AR29" s="18">
        <f t="shared" si="23"/>
        <v>9.9331018794290127E-2</v>
      </c>
      <c r="AS29" s="17">
        <v>22015220</v>
      </c>
      <c r="AT29" s="18">
        <f t="shared" si="24"/>
        <v>3.6826500943726741E-2</v>
      </c>
      <c r="AU29" s="25">
        <f t="shared" si="25"/>
        <v>597809171</v>
      </c>
    </row>
    <row r="30" spans="1:51" s="38" customFormat="1" x14ac:dyDescent="0.2">
      <c r="A30" s="26">
        <v>27</v>
      </c>
      <c r="B30" s="27" t="s">
        <v>74</v>
      </c>
      <c r="C30" s="28">
        <v>21961259</v>
      </c>
      <c r="D30" s="29">
        <f t="shared" si="0"/>
        <v>0.34905588418773559</v>
      </c>
      <c r="E30" s="28">
        <v>6771739</v>
      </c>
      <c r="F30" s="29">
        <f t="shared" si="1"/>
        <v>0.10763114009691213</v>
      </c>
      <c r="G30" s="28">
        <v>1600343</v>
      </c>
      <c r="H30" s="29">
        <f t="shared" si="2"/>
        <v>2.5436116429784529E-2</v>
      </c>
      <c r="I30" s="28">
        <v>514846</v>
      </c>
      <c r="J30" s="29">
        <f t="shared" si="3"/>
        <v>8.1830475088208246E-3</v>
      </c>
      <c r="K30" s="28">
        <v>41542</v>
      </c>
      <c r="L30" s="29">
        <f t="shared" si="4"/>
        <v>6.6027542141035322E-4</v>
      </c>
      <c r="M30" s="28">
        <v>3213322</v>
      </c>
      <c r="N30" s="29">
        <f t="shared" si="5"/>
        <v>5.1073071534282387E-2</v>
      </c>
      <c r="O30" s="30">
        <f t="shared" si="6"/>
        <v>34103051</v>
      </c>
      <c r="P30" s="31">
        <f t="shared" si="7"/>
        <v>0.54203953517894576</v>
      </c>
      <c r="Q30" s="28">
        <v>3156358</v>
      </c>
      <c r="R30" s="29">
        <f t="shared" si="8"/>
        <v>5.0167676293195795E-2</v>
      </c>
      <c r="S30" s="28">
        <v>3150395</v>
      </c>
      <c r="T30" s="29">
        <f t="shared" si="9"/>
        <v>5.0072899384576326E-2</v>
      </c>
      <c r="U30" s="32">
        <f t="shared" si="10"/>
        <v>40409804</v>
      </c>
      <c r="V30" s="33">
        <f t="shared" si="11"/>
        <v>0.64228011085671788</v>
      </c>
      <c r="W30" s="28">
        <v>3833928</v>
      </c>
      <c r="X30" s="29">
        <f t="shared" si="12"/>
        <v>6.0937085981824485E-2</v>
      </c>
      <c r="Y30" s="28">
        <v>1474968</v>
      </c>
      <c r="Z30" s="29">
        <f t="shared" si="13"/>
        <v>2.3443385435626254E-2</v>
      </c>
      <c r="AA30" s="28">
        <v>726329</v>
      </c>
      <c r="AB30" s="29">
        <f t="shared" si="14"/>
        <v>1.1544393302141458E-2</v>
      </c>
      <c r="AC30" s="28">
        <v>5892792</v>
      </c>
      <c r="AD30" s="29">
        <f t="shared" si="15"/>
        <v>9.3661011051070192E-2</v>
      </c>
      <c r="AE30" s="28">
        <v>2842745</v>
      </c>
      <c r="AF30" s="29">
        <f t="shared" si="16"/>
        <v>4.5183059381762418E-2</v>
      </c>
      <c r="AG30" s="28">
        <v>4301209</v>
      </c>
      <c r="AH30" s="29">
        <f t="shared" si="17"/>
        <v>6.8364127510688072E-2</v>
      </c>
      <c r="AI30" s="28">
        <v>0</v>
      </c>
      <c r="AJ30" s="29">
        <f t="shared" si="18"/>
        <v>0</v>
      </c>
      <c r="AK30" s="28">
        <v>12665</v>
      </c>
      <c r="AL30" s="29">
        <f t="shared" si="19"/>
        <v>2.012996055115816E-4</v>
      </c>
      <c r="AM30" s="28">
        <v>448124</v>
      </c>
      <c r="AN30" s="29">
        <f t="shared" si="20"/>
        <v>7.1225570012058426E-3</v>
      </c>
      <c r="AO30" s="34">
        <f t="shared" si="21"/>
        <v>19532760</v>
      </c>
      <c r="AP30" s="35">
        <f t="shared" si="22"/>
        <v>0.31045691926983032</v>
      </c>
      <c r="AQ30" s="28">
        <v>28975</v>
      </c>
      <c r="AR30" s="29">
        <f t="shared" si="23"/>
        <v>4.6053344411354732E-4</v>
      </c>
      <c r="AS30" s="28">
        <v>2944630</v>
      </c>
      <c r="AT30" s="29">
        <f t="shared" si="24"/>
        <v>4.6802436429338221E-2</v>
      </c>
      <c r="AU30" s="36">
        <f t="shared" si="25"/>
        <v>62916169</v>
      </c>
      <c r="AV30" s="37"/>
      <c r="AW30" s="37"/>
      <c r="AX30" s="37"/>
      <c r="AY30" s="37"/>
    </row>
    <row r="31" spans="1:51" s="38" customFormat="1" x14ac:dyDescent="0.2">
      <c r="A31" s="26">
        <v>28</v>
      </c>
      <c r="B31" s="27" t="s">
        <v>75</v>
      </c>
      <c r="C31" s="28">
        <v>113493995</v>
      </c>
      <c r="D31" s="29">
        <f t="shared" si="0"/>
        <v>0.34697529029794383</v>
      </c>
      <c r="E31" s="28">
        <v>43868434</v>
      </c>
      <c r="F31" s="29">
        <f t="shared" si="1"/>
        <v>0.13411513641815315</v>
      </c>
      <c r="G31" s="28">
        <v>7896627</v>
      </c>
      <c r="H31" s="29">
        <f t="shared" si="2"/>
        <v>2.4141668867146509E-2</v>
      </c>
      <c r="I31" s="28">
        <v>8800978</v>
      </c>
      <c r="J31" s="29">
        <f t="shared" si="3"/>
        <v>2.6906462288650755E-2</v>
      </c>
      <c r="K31" s="28">
        <v>646552</v>
      </c>
      <c r="L31" s="29">
        <f t="shared" si="4"/>
        <v>1.9766470278248308E-3</v>
      </c>
      <c r="M31" s="28">
        <v>16514012</v>
      </c>
      <c r="N31" s="29">
        <f t="shared" si="5"/>
        <v>5.048684829257908E-2</v>
      </c>
      <c r="O31" s="30">
        <f t="shared" si="6"/>
        <v>191220598</v>
      </c>
      <c r="P31" s="31">
        <f t="shared" si="7"/>
        <v>0.58460205319229819</v>
      </c>
      <c r="Q31" s="28">
        <v>20077053</v>
      </c>
      <c r="R31" s="29">
        <f t="shared" si="8"/>
        <v>6.1379822721036516E-2</v>
      </c>
      <c r="S31" s="28">
        <v>12352152</v>
      </c>
      <c r="T31" s="29">
        <f t="shared" si="9"/>
        <v>3.7763156773222478E-2</v>
      </c>
      <c r="U31" s="32">
        <f t="shared" si="10"/>
        <v>223649803</v>
      </c>
      <c r="V31" s="33">
        <f t="shared" si="11"/>
        <v>0.68374503268655717</v>
      </c>
      <c r="W31" s="28">
        <v>14210489</v>
      </c>
      <c r="X31" s="29">
        <f t="shared" si="12"/>
        <v>4.3444488371836218E-2</v>
      </c>
      <c r="Y31" s="28">
        <v>4644002</v>
      </c>
      <c r="Z31" s="29">
        <f t="shared" si="13"/>
        <v>1.4197702196439836E-2</v>
      </c>
      <c r="AA31" s="28">
        <v>2760794</v>
      </c>
      <c r="AB31" s="29">
        <f t="shared" si="14"/>
        <v>8.4403346591405259E-3</v>
      </c>
      <c r="AC31" s="28">
        <v>21565072</v>
      </c>
      <c r="AD31" s="29">
        <f t="shared" si="15"/>
        <v>6.5929013402832998E-2</v>
      </c>
      <c r="AE31" s="28">
        <v>20350002</v>
      </c>
      <c r="AF31" s="29">
        <f t="shared" si="16"/>
        <v>6.22142858881101E-2</v>
      </c>
      <c r="AG31" s="28">
        <v>14516907</v>
      </c>
      <c r="AH31" s="29">
        <f t="shared" si="17"/>
        <v>4.4381273392951344E-2</v>
      </c>
      <c r="AI31" s="28">
        <v>0</v>
      </c>
      <c r="AJ31" s="29">
        <f t="shared" si="18"/>
        <v>0</v>
      </c>
      <c r="AK31" s="28">
        <v>50978</v>
      </c>
      <c r="AL31" s="29">
        <f t="shared" si="19"/>
        <v>1.5585059234903646E-4</v>
      </c>
      <c r="AM31" s="28">
        <v>2717419</v>
      </c>
      <c r="AN31" s="29">
        <f t="shared" si="20"/>
        <v>8.3077280554460023E-3</v>
      </c>
      <c r="AO31" s="34">
        <f t="shared" si="21"/>
        <v>80815663</v>
      </c>
      <c r="AP31" s="35">
        <f t="shared" si="22"/>
        <v>0.24707067655910606</v>
      </c>
      <c r="AQ31" s="28">
        <v>9596921</v>
      </c>
      <c r="AR31" s="29">
        <f t="shared" si="23"/>
        <v>2.9339829388695265E-2</v>
      </c>
      <c r="AS31" s="28">
        <v>13032937</v>
      </c>
      <c r="AT31" s="29">
        <f t="shared" si="24"/>
        <v>3.9844461365641536E-2</v>
      </c>
      <c r="AU31" s="36">
        <f t="shared" si="25"/>
        <v>327095324</v>
      </c>
      <c r="AV31" s="37"/>
      <c r="AW31" s="37"/>
      <c r="AX31" s="37"/>
      <c r="AY31" s="37"/>
    </row>
    <row r="32" spans="1:51" s="38" customFormat="1" x14ac:dyDescent="0.2">
      <c r="A32" s="26">
        <v>29</v>
      </c>
      <c r="B32" s="27" t="s">
        <v>76</v>
      </c>
      <c r="C32" s="28">
        <v>48825415</v>
      </c>
      <c r="D32" s="29">
        <f t="shared" si="0"/>
        <v>0.2960799984194647</v>
      </c>
      <c r="E32" s="28">
        <v>17845714</v>
      </c>
      <c r="F32" s="29">
        <f t="shared" si="1"/>
        <v>0.10821738991699752</v>
      </c>
      <c r="G32" s="28">
        <v>2634822</v>
      </c>
      <c r="H32" s="29">
        <f t="shared" si="2"/>
        <v>1.5977705332265398E-2</v>
      </c>
      <c r="I32" s="28">
        <f>2973490-'[1]Hurricane Data'!H6</f>
        <v>2952386</v>
      </c>
      <c r="J32" s="29">
        <f t="shared" si="3"/>
        <v>1.7903430871271647E-2</v>
      </c>
      <c r="K32" s="28">
        <v>441094</v>
      </c>
      <c r="L32" s="29">
        <f t="shared" si="4"/>
        <v>2.6748182442040765E-3</v>
      </c>
      <c r="M32" s="28">
        <v>7436757</v>
      </c>
      <c r="N32" s="29">
        <f t="shared" si="5"/>
        <v>4.5096902930695897E-2</v>
      </c>
      <c r="O32" s="30">
        <f t="shared" si="6"/>
        <v>80136188</v>
      </c>
      <c r="P32" s="31">
        <f t="shared" si="7"/>
        <v>0.48595024571489925</v>
      </c>
      <c r="Q32" s="28">
        <v>9747370</v>
      </c>
      <c r="R32" s="29">
        <f t="shared" si="8"/>
        <v>5.9108587078961598E-2</v>
      </c>
      <c r="S32" s="28">
        <v>7908195</v>
      </c>
      <c r="T32" s="29">
        <f t="shared" si="9"/>
        <v>4.795572885762095E-2</v>
      </c>
      <c r="U32" s="32">
        <f t="shared" si="10"/>
        <v>97791753</v>
      </c>
      <c r="V32" s="33">
        <f t="shared" si="11"/>
        <v>0.59301456165148181</v>
      </c>
      <c r="W32" s="28">
        <v>7610566</v>
      </c>
      <c r="X32" s="29">
        <f t="shared" si="12"/>
        <v>4.615089025359502E-2</v>
      </c>
      <c r="Y32" s="28">
        <v>2291535</v>
      </c>
      <c r="Z32" s="29">
        <f t="shared" si="13"/>
        <v>1.3895994108358282E-2</v>
      </c>
      <c r="AA32" s="28">
        <v>1430192</v>
      </c>
      <c r="AB32" s="29">
        <f t="shared" si="14"/>
        <v>8.6727628449145E-3</v>
      </c>
      <c r="AC32" s="28">
        <v>13267050</v>
      </c>
      <c r="AD32" s="29">
        <f t="shared" si="15"/>
        <v>8.0452119926291657E-2</v>
      </c>
      <c r="AE32" s="28">
        <v>7381050</v>
      </c>
      <c r="AF32" s="29">
        <f t="shared" si="16"/>
        <v>4.4759092622847961E-2</v>
      </c>
      <c r="AG32" s="28">
        <v>8336005</v>
      </c>
      <c r="AH32" s="29">
        <f t="shared" si="17"/>
        <v>5.0549992196167716E-2</v>
      </c>
      <c r="AI32" s="28">
        <v>0</v>
      </c>
      <c r="AJ32" s="29">
        <f t="shared" si="18"/>
        <v>0</v>
      </c>
      <c r="AK32" s="28">
        <v>12560</v>
      </c>
      <c r="AL32" s="29">
        <f t="shared" si="19"/>
        <v>7.6164529889781316E-5</v>
      </c>
      <c r="AM32" s="28">
        <v>3956477</v>
      </c>
      <c r="AN32" s="29">
        <f t="shared" si="20"/>
        <v>2.3992293847510535E-2</v>
      </c>
      <c r="AO32" s="34">
        <f t="shared" si="21"/>
        <v>44285435</v>
      </c>
      <c r="AP32" s="35">
        <f t="shared" si="22"/>
        <v>0.26854931032957546</v>
      </c>
      <c r="AQ32" s="28">
        <f>12484327-'[1]Hurricane Data'!V6</f>
        <v>12283000</v>
      </c>
      <c r="AR32" s="29">
        <f t="shared" si="23"/>
        <v>7.4484786674855405E-2</v>
      </c>
      <c r="AS32" s="28">
        <v>10545970</v>
      </c>
      <c r="AT32" s="29">
        <f t="shared" si="24"/>
        <v>6.3951341344087351E-2</v>
      </c>
      <c r="AU32" s="36">
        <f t="shared" si="25"/>
        <v>164906158</v>
      </c>
      <c r="AV32" s="37"/>
      <c r="AW32" s="37"/>
      <c r="AX32" s="37"/>
      <c r="AY32" s="37"/>
    </row>
    <row r="33" spans="1:51" x14ac:dyDescent="0.2">
      <c r="A33" s="39">
        <v>30</v>
      </c>
      <c r="B33" s="40" t="s">
        <v>77</v>
      </c>
      <c r="C33" s="41">
        <v>9789512</v>
      </c>
      <c r="D33" s="42">
        <f t="shared" si="0"/>
        <v>0.36106286864180481</v>
      </c>
      <c r="E33" s="41">
        <v>2303922</v>
      </c>
      <c r="F33" s="42">
        <f t="shared" si="1"/>
        <v>8.4974683768400741E-2</v>
      </c>
      <c r="G33" s="41">
        <v>630312</v>
      </c>
      <c r="H33" s="42">
        <f t="shared" si="2"/>
        <v>2.3247559108089687E-2</v>
      </c>
      <c r="I33" s="41">
        <v>538733</v>
      </c>
      <c r="J33" s="42">
        <f t="shared" si="3"/>
        <v>1.9869885486835853E-2</v>
      </c>
      <c r="K33" s="41">
        <v>23146</v>
      </c>
      <c r="L33" s="42">
        <f t="shared" si="4"/>
        <v>8.5368516403914866E-4</v>
      </c>
      <c r="M33" s="41">
        <v>1607533</v>
      </c>
      <c r="N33" s="42">
        <f t="shared" si="5"/>
        <v>5.9290031660042548E-2</v>
      </c>
      <c r="O33" s="43">
        <f t="shared" si="6"/>
        <v>14893158</v>
      </c>
      <c r="P33" s="44">
        <f t="shared" si="7"/>
        <v>0.5492987138292128</v>
      </c>
      <c r="Q33" s="41">
        <v>841336</v>
      </c>
      <c r="R33" s="42">
        <f t="shared" si="8"/>
        <v>3.1030677489503205E-2</v>
      </c>
      <c r="S33" s="41">
        <v>1375597</v>
      </c>
      <c r="T33" s="42">
        <f t="shared" si="9"/>
        <v>5.0735623891677212E-2</v>
      </c>
      <c r="U33" s="45">
        <f t="shared" si="10"/>
        <v>17110091</v>
      </c>
      <c r="V33" s="46">
        <f t="shared" si="11"/>
        <v>0.63106501521039327</v>
      </c>
      <c r="W33" s="41">
        <v>1481108</v>
      </c>
      <c r="X33" s="42">
        <f t="shared" si="12"/>
        <v>5.462714619976218E-2</v>
      </c>
      <c r="Y33" s="41">
        <v>536437</v>
      </c>
      <c r="Z33" s="42">
        <f t="shared" si="13"/>
        <v>1.9785202987197305E-2</v>
      </c>
      <c r="AA33" s="41">
        <v>437155</v>
      </c>
      <c r="AB33" s="42">
        <f t="shared" si="14"/>
        <v>1.6123422530265878E-2</v>
      </c>
      <c r="AC33" s="41">
        <v>2309313</v>
      </c>
      <c r="AD33" s="42">
        <f t="shared" si="15"/>
        <v>8.5173517982491079E-2</v>
      </c>
      <c r="AE33" s="41">
        <v>1731130</v>
      </c>
      <c r="AF33" s="42">
        <f t="shared" si="16"/>
        <v>6.384861306589007E-2</v>
      </c>
      <c r="AG33" s="41">
        <v>1698634</v>
      </c>
      <c r="AH33" s="42">
        <f t="shared" si="17"/>
        <v>6.2650075388078943E-2</v>
      </c>
      <c r="AI33" s="41">
        <v>0</v>
      </c>
      <c r="AJ33" s="42">
        <f t="shared" si="18"/>
        <v>0</v>
      </c>
      <c r="AK33" s="41">
        <v>0</v>
      </c>
      <c r="AL33" s="42">
        <f t="shared" si="19"/>
        <v>0</v>
      </c>
      <c r="AM33" s="41">
        <v>75232</v>
      </c>
      <c r="AN33" s="42">
        <f t="shared" si="20"/>
        <v>2.7747534027906867E-3</v>
      </c>
      <c r="AO33" s="47">
        <f t="shared" si="21"/>
        <v>8269009</v>
      </c>
      <c r="AP33" s="48">
        <f t="shared" si="22"/>
        <v>0.30498273155647615</v>
      </c>
      <c r="AQ33" s="41">
        <v>822901</v>
      </c>
      <c r="AR33" s="42">
        <f t="shared" si="23"/>
        <v>3.0350746356734619E-2</v>
      </c>
      <c r="AS33" s="41">
        <v>911039</v>
      </c>
      <c r="AT33" s="42">
        <f t="shared" si="24"/>
        <v>3.3601506876396008E-2</v>
      </c>
      <c r="AU33" s="49">
        <f t="shared" si="25"/>
        <v>27113040</v>
      </c>
    </row>
    <row r="34" spans="1:51" x14ac:dyDescent="0.2">
      <c r="A34" s="15">
        <v>31</v>
      </c>
      <c r="B34" s="16" t="s">
        <v>78</v>
      </c>
      <c r="C34" s="17">
        <v>26058827</v>
      </c>
      <c r="D34" s="18">
        <f t="shared" si="0"/>
        <v>0.32077783633119006</v>
      </c>
      <c r="E34" s="17">
        <v>8277021</v>
      </c>
      <c r="F34" s="18">
        <f t="shared" si="1"/>
        <v>0.10188811981628426</v>
      </c>
      <c r="G34" s="17">
        <v>1593319</v>
      </c>
      <c r="H34" s="18">
        <f t="shared" si="2"/>
        <v>1.9613370218290158E-2</v>
      </c>
      <c r="I34" s="17">
        <v>3074581</v>
      </c>
      <c r="J34" s="18">
        <f t="shared" si="3"/>
        <v>3.7847345960928584E-2</v>
      </c>
      <c r="K34" s="17">
        <v>73</v>
      </c>
      <c r="L34" s="18">
        <f t="shared" si="4"/>
        <v>8.9861228412840209E-7</v>
      </c>
      <c r="M34" s="17">
        <v>1849481</v>
      </c>
      <c r="N34" s="18">
        <f t="shared" si="5"/>
        <v>2.2766662272083304E-2</v>
      </c>
      <c r="O34" s="19">
        <f t="shared" si="6"/>
        <v>40853302</v>
      </c>
      <c r="P34" s="20">
        <f t="shared" si="7"/>
        <v>0.50289423321106053</v>
      </c>
      <c r="Q34" s="17">
        <v>3457618</v>
      </c>
      <c r="R34" s="18">
        <f t="shared" si="8"/>
        <v>4.2562438474294209E-2</v>
      </c>
      <c r="S34" s="17">
        <v>4712900</v>
      </c>
      <c r="T34" s="18">
        <f t="shared" si="9"/>
        <v>5.8014655258475975E-2</v>
      </c>
      <c r="U34" s="21">
        <f t="shared" si="10"/>
        <v>49023820</v>
      </c>
      <c r="V34" s="22">
        <f t="shared" si="11"/>
        <v>0.60347132694383065</v>
      </c>
      <c r="W34" s="17">
        <v>4344330</v>
      </c>
      <c r="X34" s="18">
        <f t="shared" si="12"/>
        <v>5.347764800421289E-2</v>
      </c>
      <c r="Y34" s="17">
        <v>1451129</v>
      </c>
      <c r="Z34" s="18">
        <f t="shared" si="13"/>
        <v>1.7863045825410467E-2</v>
      </c>
      <c r="AA34" s="17">
        <v>983827</v>
      </c>
      <c r="AB34" s="18">
        <f t="shared" si="14"/>
        <v>1.2110671611742375E-2</v>
      </c>
      <c r="AC34" s="17">
        <v>5218456</v>
      </c>
      <c r="AD34" s="18">
        <f t="shared" si="15"/>
        <v>6.423792692854198E-2</v>
      </c>
      <c r="AE34" s="17">
        <v>3476161</v>
      </c>
      <c r="AF34" s="18">
        <f t="shared" si="16"/>
        <v>4.2790698304220144E-2</v>
      </c>
      <c r="AG34" s="17">
        <v>4405325</v>
      </c>
      <c r="AH34" s="18">
        <f t="shared" si="17"/>
        <v>5.4228481651752779E-2</v>
      </c>
      <c r="AI34" s="17">
        <v>0</v>
      </c>
      <c r="AJ34" s="18">
        <f t="shared" si="18"/>
        <v>0</v>
      </c>
      <c r="AK34" s="17">
        <v>114900</v>
      </c>
      <c r="AL34" s="18">
        <f t="shared" si="19"/>
        <v>1.4143911157034712E-3</v>
      </c>
      <c r="AM34" s="17">
        <v>591057</v>
      </c>
      <c r="AN34" s="18">
        <f t="shared" si="20"/>
        <v>7.2757682304120681E-3</v>
      </c>
      <c r="AO34" s="23">
        <f t="shared" si="21"/>
        <v>20585185</v>
      </c>
      <c r="AP34" s="24">
        <f t="shared" si="22"/>
        <v>0.25339863167199617</v>
      </c>
      <c r="AQ34" s="17">
        <v>8017819</v>
      </c>
      <c r="AR34" s="18">
        <f t="shared" si="23"/>
        <v>9.869740610024795E-2</v>
      </c>
      <c r="AS34" s="17">
        <v>3609546</v>
      </c>
      <c r="AT34" s="18">
        <f t="shared" si="24"/>
        <v>4.4432635283925166E-2</v>
      </c>
      <c r="AU34" s="25">
        <f t="shared" si="25"/>
        <v>81236370</v>
      </c>
    </row>
    <row r="35" spans="1:51" s="38" customFormat="1" x14ac:dyDescent="0.2">
      <c r="A35" s="26">
        <v>32</v>
      </c>
      <c r="B35" s="27" t="s">
        <v>79</v>
      </c>
      <c r="C35" s="28">
        <v>92692382</v>
      </c>
      <c r="D35" s="29">
        <f t="shared" si="0"/>
        <v>0.39186942693259968</v>
      </c>
      <c r="E35" s="28">
        <v>31824731</v>
      </c>
      <c r="F35" s="29">
        <f t="shared" si="1"/>
        <v>0.13454330151159716</v>
      </c>
      <c r="G35" s="28">
        <v>3010683</v>
      </c>
      <c r="H35" s="29">
        <f t="shared" si="2"/>
        <v>1.2728064555356017E-2</v>
      </c>
      <c r="I35" s="28">
        <v>3346482</v>
      </c>
      <c r="J35" s="29">
        <f t="shared" si="3"/>
        <v>1.4147699684535673E-2</v>
      </c>
      <c r="K35" s="28">
        <v>181142</v>
      </c>
      <c r="L35" s="29">
        <f t="shared" si="4"/>
        <v>7.6580200229858124E-4</v>
      </c>
      <c r="M35" s="28">
        <v>5472481</v>
      </c>
      <c r="N35" s="29">
        <f t="shared" si="5"/>
        <v>2.3135644452092517E-2</v>
      </c>
      <c r="O35" s="30">
        <f t="shared" si="6"/>
        <v>136527901</v>
      </c>
      <c r="P35" s="31">
        <f t="shared" si="7"/>
        <v>0.5771899391384796</v>
      </c>
      <c r="Q35" s="28">
        <v>9690950</v>
      </c>
      <c r="R35" s="29">
        <f t="shared" si="8"/>
        <v>4.0969785660837553E-2</v>
      </c>
      <c r="S35" s="28">
        <v>7638922</v>
      </c>
      <c r="T35" s="29">
        <f t="shared" si="9"/>
        <v>3.2294563176969909E-2</v>
      </c>
      <c r="U35" s="32">
        <f t="shared" si="10"/>
        <v>153857773</v>
      </c>
      <c r="V35" s="33">
        <f t="shared" si="11"/>
        <v>0.65045428797628713</v>
      </c>
      <c r="W35" s="28">
        <v>10178954</v>
      </c>
      <c r="X35" s="29">
        <f t="shared" si="12"/>
        <v>4.3032887759355383E-2</v>
      </c>
      <c r="Y35" s="28">
        <v>2769229</v>
      </c>
      <c r="Z35" s="29">
        <f t="shared" si="13"/>
        <v>1.1707285516463868E-2</v>
      </c>
      <c r="AA35" s="28">
        <v>2017738</v>
      </c>
      <c r="AB35" s="29">
        <f t="shared" si="14"/>
        <v>8.5302569283431488E-3</v>
      </c>
      <c r="AC35" s="28">
        <v>17371779</v>
      </c>
      <c r="AD35" s="29">
        <f t="shared" si="15"/>
        <v>7.3441516278325542E-2</v>
      </c>
      <c r="AE35" s="28">
        <v>11395666</v>
      </c>
      <c r="AF35" s="29">
        <f t="shared" si="16"/>
        <v>4.8176700270096746E-2</v>
      </c>
      <c r="AG35" s="28">
        <v>13442354</v>
      </c>
      <c r="AH35" s="29">
        <f t="shared" si="17"/>
        <v>5.682934719063687E-2</v>
      </c>
      <c r="AI35" s="28">
        <v>0</v>
      </c>
      <c r="AJ35" s="29">
        <f t="shared" si="18"/>
        <v>0</v>
      </c>
      <c r="AK35" s="28">
        <v>76478</v>
      </c>
      <c r="AL35" s="29">
        <f t="shared" si="19"/>
        <v>3.2332096107910312E-4</v>
      </c>
      <c r="AM35" s="28">
        <v>2019534</v>
      </c>
      <c r="AN35" s="29">
        <f t="shared" si="20"/>
        <v>8.5378497582563016E-3</v>
      </c>
      <c r="AO35" s="34">
        <f t="shared" si="21"/>
        <v>59271732</v>
      </c>
      <c r="AP35" s="35">
        <f t="shared" si="22"/>
        <v>0.25057916466255697</v>
      </c>
      <c r="AQ35" s="28">
        <v>15873271</v>
      </c>
      <c r="AR35" s="29">
        <f t="shared" si="23"/>
        <v>6.7106373534729674E-2</v>
      </c>
      <c r="AS35" s="28">
        <v>7536172</v>
      </c>
      <c r="AT35" s="29">
        <f t="shared" si="24"/>
        <v>3.1860173826426252E-2</v>
      </c>
      <c r="AU35" s="36">
        <f t="shared" si="25"/>
        <v>236538948</v>
      </c>
      <c r="AV35" s="37"/>
      <c r="AW35" s="37"/>
      <c r="AX35" s="37"/>
      <c r="AY35" s="37"/>
    </row>
    <row r="36" spans="1:51" s="38" customFormat="1" x14ac:dyDescent="0.2">
      <c r="A36" s="26">
        <v>33</v>
      </c>
      <c r="B36" s="27" t="s">
        <v>80</v>
      </c>
      <c r="C36" s="28">
        <v>6970277</v>
      </c>
      <c r="D36" s="29">
        <f t="shared" si="0"/>
        <v>0.28420293256413759</v>
      </c>
      <c r="E36" s="28">
        <v>2186934</v>
      </c>
      <c r="F36" s="29">
        <f t="shared" si="1"/>
        <v>8.9169061161302438E-2</v>
      </c>
      <c r="G36" s="28">
        <v>249657</v>
      </c>
      <c r="H36" s="29">
        <f t="shared" si="2"/>
        <v>1.0179401985769705E-2</v>
      </c>
      <c r="I36" s="28">
        <v>767192</v>
      </c>
      <c r="J36" s="29">
        <f t="shared" si="3"/>
        <v>3.1281140798241715E-2</v>
      </c>
      <c r="K36" s="28">
        <v>9403</v>
      </c>
      <c r="L36" s="29">
        <f t="shared" si="4"/>
        <v>3.8339368362270049E-4</v>
      </c>
      <c r="M36" s="28">
        <v>1377108</v>
      </c>
      <c r="N36" s="29">
        <f t="shared" si="5"/>
        <v>5.61495808642231E-2</v>
      </c>
      <c r="O36" s="30">
        <f t="shared" si="6"/>
        <v>11560571</v>
      </c>
      <c r="P36" s="31">
        <f t="shared" si="7"/>
        <v>0.47136551105729729</v>
      </c>
      <c r="Q36" s="28">
        <v>1217503</v>
      </c>
      <c r="R36" s="29">
        <f t="shared" si="8"/>
        <v>4.9641918535753345E-2</v>
      </c>
      <c r="S36" s="28">
        <v>2006674</v>
      </c>
      <c r="T36" s="29">
        <f t="shared" si="9"/>
        <v>8.1819221173019124E-2</v>
      </c>
      <c r="U36" s="32">
        <f t="shared" si="10"/>
        <v>14784748</v>
      </c>
      <c r="V36" s="33">
        <f t="shared" si="11"/>
        <v>0.60282665076606978</v>
      </c>
      <c r="W36" s="28">
        <v>894393</v>
      </c>
      <c r="X36" s="29">
        <f t="shared" si="12"/>
        <v>3.6467577036728489E-2</v>
      </c>
      <c r="Y36" s="28">
        <v>787043</v>
      </c>
      <c r="Z36" s="29">
        <f t="shared" si="13"/>
        <v>3.2090536524456141E-2</v>
      </c>
      <c r="AA36" s="28">
        <v>455995</v>
      </c>
      <c r="AB36" s="29">
        <f t="shared" si="14"/>
        <v>1.8592534591463716E-2</v>
      </c>
      <c r="AC36" s="28">
        <v>2118264</v>
      </c>
      <c r="AD36" s="29">
        <f t="shared" si="15"/>
        <v>8.6369141534122729E-2</v>
      </c>
      <c r="AE36" s="28">
        <v>1388621</v>
      </c>
      <c r="AF36" s="29">
        <f t="shared" si="16"/>
        <v>5.6619006736768902E-2</v>
      </c>
      <c r="AG36" s="28">
        <v>1424151</v>
      </c>
      <c r="AH36" s="29">
        <f t="shared" si="17"/>
        <v>5.8067690941715676E-2</v>
      </c>
      <c r="AI36" s="28">
        <v>0</v>
      </c>
      <c r="AJ36" s="29">
        <f t="shared" si="18"/>
        <v>0</v>
      </c>
      <c r="AK36" s="28">
        <v>8547</v>
      </c>
      <c r="AL36" s="29">
        <f t="shared" si="19"/>
        <v>3.4849152546242914E-4</v>
      </c>
      <c r="AM36" s="28">
        <v>0</v>
      </c>
      <c r="AN36" s="29">
        <f t="shared" si="20"/>
        <v>0</v>
      </c>
      <c r="AO36" s="34">
        <f t="shared" si="21"/>
        <v>7077014</v>
      </c>
      <c r="AP36" s="35">
        <f t="shared" si="22"/>
        <v>0.28855497889071807</v>
      </c>
      <c r="AQ36" s="28">
        <v>570908</v>
      </c>
      <c r="AR36" s="29">
        <f t="shared" si="23"/>
        <v>2.3277945456733881E-2</v>
      </c>
      <c r="AS36" s="28">
        <v>2093034</v>
      </c>
      <c r="AT36" s="29">
        <f t="shared" si="24"/>
        <v>8.5340424886478278E-2</v>
      </c>
      <c r="AU36" s="36">
        <f t="shared" si="25"/>
        <v>24525704</v>
      </c>
      <c r="AV36" s="37"/>
      <c r="AW36" s="37"/>
      <c r="AX36" s="37"/>
      <c r="AY36" s="37"/>
    </row>
    <row r="37" spans="1:51" s="38" customFormat="1" x14ac:dyDescent="0.2">
      <c r="A37" s="26">
        <v>34</v>
      </c>
      <c r="B37" s="27" t="s">
        <v>81</v>
      </c>
      <c r="C37" s="28">
        <v>19122839</v>
      </c>
      <c r="D37" s="29">
        <f t="shared" si="0"/>
        <v>0.34625087699641394</v>
      </c>
      <c r="E37" s="28">
        <v>5654826</v>
      </c>
      <c r="F37" s="29">
        <f t="shared" si="1"/>
        <v>0.10239005106731922</v>
      </c>
      <c r="G37" s="28">
        <v>936561</v>
      </c>
      <c r="H37" s="29">
        <f t="shared" si="2"/>
        <v>1.6957998109519118E-2</v>
      </c>
      <c r="I37" s="28">
        <v>1401727</v>
      </c>
      <c r="J37" s="29">
        <f t="shared" si="3"/>
        <v>2.5380603950049065E-2</v>
      </c>
      <c r="K37" s="28">
        <v>154826</v>
      </c>
      <c r="L37" s="29">
        <f t="shared" si="4"/>
        <v>2.8033828178884311E-3</v>
      </c>
      <c r="M37" s="28">
        <v>3824058</v>
      </c>
      <c r="N37" s="29">
        <f t="shared" si="5"/>
        <v>6.9240944620469411E-2</v>
      </c>
      <c r="O37" s="30">
        <f t="shared" si="6"/>
        <v>31094837</v>
      </c>
      <c r="P37" s="31">
        <f t="shared" si="7"/>
        <v>0.56302385756165918</v>
      </c>
      <c r="Q37" s="28">
        <v>2065911</v>
      </c>
      <c r="R37" s="29">
        <f t="shared" si="8"/>
        <v>3.7406762434518147E-2</v>
      </c>
      <c r="S37" s="28">
        <v>4162259</v>
      </c>
      <c r="T37" s="29">
        <f t="shared" si="9"/>
        <v>7.5364637491128636E-2</v>
      </c>
      <c r="U37" s="32">
        <f t="shared" si="10"/>
        <v>37323007</v>
      </c>
      <c r="V37" s="33">
        <f t="shared" si="11"/>
        <v>0.67579525748730596</v>
      </c>
      <c r="W37" s="28">
        <v>2508650</v>
      </c>
      <c r="X37" s="29">
        <f t="shared" si="12"/>
        <v>4.5423290055260822E-2</v>
      </c>
      <c r="Y37" s="28">
        <v>954866</v>
      </c>
      <c r="Z37" s="29">
        <f t="shared" si="13"/>
        <v>1.7289440648120175E-2</v>
      </c>
      <c r="AA37" s="28">
        <v>762675</v>
      </c>
      <c r="AB37" s="29">
        <f t="shared" si="14"/>
        <v>1.3809502219479021E-2</v>
      </c>
      <c r="AC37" s="28">
        <v>3387617</v>
      </c>
      <c r="AD37" s="29">
        <f t="shared" si="15"/>
        <v>6.1338452788205808E-2</v>
      </c>
      <c r="AE37" s="28">
        <v>3657615</v>
      </c>
      <c r="AF37" s="29">
        <f t="shared" si="16"/>
        <v>6.6227216652571225E-2</v>
      </c>
      <c r="AG37" s="28">
        <v>3061769</v>
      </c>
      <c r="AH37" s="29">
        <f t="shared" si="17"/>
        <v>5.5438431574434809E-2</v>
      </c>
      <c r="AI37" s="28">
        <v>0</v>
      </c>
      <c r="AJ37" s="29">
        <f t="shared" si="18"/>
        <v>0</v>
      </c>
      <c r="AK37" s="28">
        <v>400</v>
      </c>
      <c r="AL37" s="29">
        <f t="shared" si="19"/>
        <v>7.2426667817767841E-6</v>
      </c>
      <c r="AM37" s="28">
        <v>982930</v>
      </c>
      <c r="AN37" s="29">
        <f t="shared" si="20"/>
        <v>1.7797586149529636E-2</v>
      </c>
      <c r="AO37" s="34">
        <f t="shared" si="21"/>
        <v>15316522</v>
      </c>
      <c r="AP37" s="35">
        <f t="shared" si="22"/>
        <v>0.2773311627543833</v>
      </c>
      <c r="AQ37" s="28">
        <v>991714</v>
      </c>
      <c r="AR37" s="29">
        <f t="shared" si="23"/>
        <v>1.7956635112057456E-2</v>
      </c>
      <c r="AS37" s="28">
        <v>1597033</v>
      </c>
      <c r="AT37" s="29">
        <f t="shared" si="24"/>
        <v>2.8916944646253308E-2</v>
      </c>
      <c r="AU37" s="36">
        <f t="shared" si="25"/>
        <v>55228276</v>
      </c>
      <c r="AV37" s="37"/>
      <c r="AW37" s="37"/>
      <c r="AX37" s="37"/>
      <c r="AY37" s="37"/>
    </row>
    <row r="38" spans="1:51" x14ac:dyDescent="0.2">
      <c r="A38" s="39">
        <v>35</v>
      </c>
      <c r="B38" s="40" t="s">
        <v>82</v>
      </c>
      <c r="C38" s="41">
        <v>25404039</v>
      </c>
      <c r="D38" s="42">
        <f t="shared" si="0"/>
        <v>0.35087276912165261</v>
      </c>
      <c r="E38" s="41">
        <v>9259543</v>
      </c>
      <c r="F38" s="42">
        <f t="shared" si="1"/>
        <v>0.12788995849089252</v>
      </c>
      <c r="G38" s="41">
        <v>1079533</v>
      </c>
      <c r="H38" s="42">
        <f t="shared" si="2"/>
        <v>1.4910177592949098E-2</v>
      </c>
      <c r="I38" s="41">
        <v>3780837</v>
      </c>
      <c r="J38" s="42">
        <f t="shared" si="3"/>
        <v>5.22197571727709E-2</v>
      </c>
      <c r="K38" s="41">
        <v>99248</v>
      </c>
      <c r="L38" s="42">
        <f t="shared" si="4"/>
        <v>1.3707828345636604E-3</v>
      </c>
      <c r="M38" s="41">
        <v>4847579</v>
      </c>
      <c r="N38" s="42">
        <f t="shared" si="5"/>
        <v>6.6953269409875005E-2</v>
      </c>
      <c r="O38" s="43">
        <f t="shared" si="6"/>
        <v>44470779</v>
      </c>
      <c r="P38" s="44">
        <f t="shared" si="7"/>
        <v>0.61421671462270377</v>
      </c>
      <c r="Q38" s="41">
        <v>2807861</v>
      </c>
      <c r="R38" s="42">
        <f t="shared" si="8"/>
        <v>3.8781312073197995E-2</v>
      </c>
      <c r="S38" s="41">
        <v>2588539</v>
      </c>
      <c r="T38" s="42">
        <f t="shared" si="9"/>
        <v>3.575210410082403E-2</v>
      </c>
      <c r="U38" s="45">
        <f t="shared" si="10"/>
        <v>49867179</v>
      </c>
      <c r="V38" s="46">
        <f t="shared" si="11"/>
        <v>0.68875013079672576</v>
      </c>
      <c r="W38" s="41">
        <v>3563290</v>
      </c>
      <c r="X38" s="42">
        <f t="shared" si="12"/>
        <v>4.9215064954178885E-2</v>
      </c>
      <c r="Y38" s="41">
        <v>1132603</v>
      </c>
      <c r="Z38" s="42">
        <f t="shared" si="13"/>
        <v>1.5643164101798581E-2</v>
      </c>
      <c r="AA38" s="41">
        <v>669095</v>
      </c>
      <c r="AB38" s="42">
        <f t="shared" si="14"/>
        <v>9.2413342404116198E-3</v>
      </c>
      <c r="AC38" s="41">
        <v>5428027</v>
      </c>
      <c r="AD38" s="42">
        <f t="shared" si="15"/>
        <v>7.4970238565493327E-2</v>
      </c>
      <c r="AE38" s="41">
        <v>4349576</v>
      </c>
      <c r="AF38" s="42">
        <f t="shared" si="16"/>
        <v>6.0075005223582015E-2</v>
      </c>
      <c r="AG38" s="41">
        <v>3892558</v>
      </c>
      <c r="AH38" s="42">
        <f t="shared" si="17"/>
        <v>5.3762813245037212E-2</v>
      </c>
      <c r="AI38" s="41">
        <v>0</v>
      </c>
      <c r="AJ38" s="42">
        <f t="shared" si="18"/>
        <v>0</v>
      </c>
      <c r="AK38" s="41">
        <v>8386</v>
      </c>
      <c r="AL38" s="42">
        <f t="shared" si="19"/>
        <v>1.158248513889535E-4</v>
      </c>
      <c r="AM38" s="41">
        <v>174345</v>
      </c>
      <c r="AN38" s="42">
        <f t="shared" si="20"/>
        <v>2.4079994890778794E-3</v>
      </c>
      <c r="AO38" s="47">
        <f t="shared" si="21"/>
        <v>19217880</v>
      </c>
      <c r="AP38" s="48">
        <f t="shared" si="22"/>
        <v>0.26543144467096846</v>
      </c>
      <c r="AQ38" s="41">
        <v>0</v>
      </c>
      <c r="AR38" s="42">
        <f t="shared" si="23"/>
        <v>0</v>
      </c>
      <c r="AS38" s="41">
        <v>3317365</v>
      </c>
      <c r="AT38" s="42">
        <f t="shared" si="24"/>
        <v>4.5818424532305717E-2</v>
      </c>
      <c r="AU38" s="49">
        <f t="shared" si="25"/>
        <v>72402424</v>
      </c>
    </row>
    <row r="39" spans="1:51" x14ac:dyDescent="0.2">
      <c r="A39" s="15">
        <v>36</v>
      </c>
      <c r="B39" s="16" t="s">
        <v>83</v>
      </c>
      <c r="C39" s="17">
        <v>39776479</v>
      </c>
      <c r="D39" s="18">
        <f t="shared" si="0"/>
        <v>0.11981471836025942</v>
      </c>
      <c r="E39" s="17">
        <v>11783013</v>
      </c>
      <c r="F39" s="18">
        <f t="shared" si="1"/>
        <v>3.5492794222190337E-2</v>
      </c>
      <c r="G39" s="17">
        <v>893826</v>
      </c>
      <c r="H39" s="18">
        <f t="shared" si="2"/>
        <v>2.692382864080987E-3</v>
      </c>
      <c r="I39" s="17">
        <v>3555434</v>
      </c>
      <c r="J39" s="18">
        <f t="shared" si="3"/>
        <v>1.0709679038169531E-2</v>
      </c>
      <c r="K39" s="17">
        <v>0</v>
      </c>
      <c r="L39" s="18">
        <f t="shared" si="4"/>
        <v>0</v>
      </c>
      <c r="M39" s="17">
        <v>18314588</v>
      </c>
      <c r="N39" s="18">
        <f t="shared" si="5"/>
        <v>5.5167205802810919E-2</v>
      </c>
      <c r="O39" s="19">
        <f t="shared" si="6"/>
        <v>74323340</v>
      </c>
      <c r="P39" s="20">
        <f t="shared" si="7"/>
        <v>0.22387678028751121</v>
      </c>
      <c r="Q39" s="17">
        <v>7955834</v>
      </c>
      <c r="R39" s="18">
        <f t="shared" si="8"/>
        <v>2.3964564838204409E-2</v>
      </c>
      <c r="S39" s="17">
        <v>10700550</v>
      </c>
      <c r="T39" s="18">
        <f t="shared" si="9"/>
        <v>3.2232198947269163E-2</v>
      </c>
      <c r="U39" s="21">
        <f t="shared" si="10"/>
        <v>92979724</v>
      </c>
      <c r="V39" s="22">
        <f t="shared" si="11"/>
        <v>0.28007354407298479</v>
      </c>
      <c r="W39" s="17">
        <v>9173989</v>
      </c>
      <c r="X39" s="18">
        <f t="shared" si="12"/>
        <v>2.763389158389605E-2</v>
      </c>
      <c r="Y39" s="17">
        <v>13809665</v>
      </c>
      <c r="Z39" s="18">
        <f t="shared" si="13"/>
        <v>4.1597475800322394E-2</v>
      </c>
      <c r="AA39" s="17">
        <v>4790133</v>
      </c>
      <c r="AB39" s="18">
        <f t="shared" si="14"/>
        <v>1.4428839624120187E-2</v>
      </c>
      <c r="AC39" s="17">
        <v>18435880</v>
      </c>
      <c r="AD39" s="18">
        <f t="shared" si="15"/>
        <v>5.5532561590570635E-2</v>
      </c>
      <c r="AE39" s="17">
        <v>5187422</v>
      </c>
      <c r="AF39" s="18">
        <f t="shared" si="16"/>
        <v>1.5625553632985303E-2</v>
      </c>
      <c r="AG39" s="17">
        <v>4108608</v>
      </c>
      <c r="AH39" s="18">
        <f t="shared" si="17"/>
        <v>1.2375949876627056E-2</v>
      </c>
      <c r="AI39" s="17">
        <v>0</v>
      </c>
      <c r="AJ39" s="18">
        <f t="shared" si="18"/>
        <v>0</v>
      </c>
      <c r="AK39" s="17">
        <v>4</v>
      </c>
      <c r="AL39" s="18">
        <f t="shared" si="19"/>
        <v>1.2048800836319316E-8</v>
      </c>
      <c r="AM39" s="17">
        <v>3247309</v>
      </c>
      <c r="AN39" s="18">
        <f t="shared" si="20"/>
        <v>9.7815448487468103E-3</v>
      </c>
      <c r="AO39" s="23">
        <f t="shared" si="21"/>
        <v>58753010</v>
      </c>
      <c r="AP39" s="24">
        <f t="shared" si="22"/>
        <v>0.17697582900606926</v>
      </c>
      <c r="AQ39" s="17">
        <v>29439061</v>
      </c>
      <c r="AR39" s="18">
        <f t="shared" si="23"/>
        <v>8.8676345699313833E-2</v>
      </c>
      <c r="AS39" s="17">
        <v>150811450</v>
      </c>
      <c r="AT39" s="18">
        <f t="shared" si="24"/>
        <v>0.45427428122163216</v>
      </c>
      <c r="AU39" s="25">
        <f t="shared" si="25"/>
        <v>331983245</v>
      </c>
    </row>
    <row r="40" spans="1:51" s="38" customFormat="1" x14ac:dyDescent="0.2">
      <c r="A40" s="26">
        <v>37</v>
      </c>
      <c r="B40" s="27" t="s">
        <v>84</v>
      </c>
      <c r="C40" s="28">
        <v>71302198</v>
      </c>
      <c r="D40" s="29">
        <f t="shared" si="0"/>
        <v>0.29932966034557185</v>
      </c>
      <c r="E40" s="28">
        <v>22497354</v>
      </c>
      <c r="F40" s="29">
        <f t="shared" si="1"/>
        <v>9.4444849112422763E-2</v>
      </c>
      <c r="G40" s="28">
        <v>2719410</v>
      </c>
      <c r="H40" s="29">
        <f t="shared" si="2"/>
        <v>1.1416198861644512E-2</v>
      </c>
      <c r="I40" s="28">
        <v>8870398</v>
      </c>
      <c r="J40" s="29">
        <f t="shared" si="3"/>
        <v>3.7238308144021591E-2</v>
      </c>
      <c r="K40" s="28">
        <v>1282274</v>
      </c>
      <c r="L40" s="29">
        <f t="shared" si="4"/>
        <v>5.3830407989660829E-3</v>
      </c>
      <c r="M40" s="28">
        <v>5517415</v>
      </c>
      <c r="N40" s="29">
        <f t="shared" si="5"/>
        <v>2.3162342876660875E-2</v>
      </c>
      <c r="O40" s="30">
        <f t="shared" si="6"/>
        <v>112189049</v>
      </c>
      <c r="P40" s="31">
        <f t="shared" si="7"/>
        <v>0.47097440013928771</v>
      </c>
      <c r="Q40" s="28">
        <v>9766759</v>
      </c>
      <c r="R40" s="29">
        <f t="shared" si="8"/>
        <v>4.1001269752540551E-2</v>
      </c>
      <c r="S40" s="28">
        <v>12827383</v>
      </c>
      <c r="T40" s="29">
        <f t="shared" si="9"/>
        <v>5.3849899501170535E-2</v>
      </c>
      <c r="U40" s="32">
        <f t="shared" si="10"/>
        <v>134783191</v>
      </c>
      <c r="V40" s="33">
        <f t="shared" si="11"/>
        <v>0.56582556939299877</v>
      </c>
      <c r="W40" s="28">
        <v>11862859</v>
      </c>
      <c r="X40" s="29">
        <f t="shared" si="12"/>
        <v>4.9800786719049112E-2</v>
      </c>
      <c r="Y40" s="28">
        <v>1781268</v>
      </c>
      <c r="Z40" s="29">
        <f t="shared" si="13"/>
        <v>7.4778388377934168E-3</v>
      </c>
      <c r="AA40" s="28">
        <v>3081759</v>
      </c>
      <c r="AB40" s="29">
        <f t="shared" si="14"/>
        <v>1.2937355377696901E-2</v>
      </c>
      <c r="AC40" s="28">
        <v>22410674</v>
      </c>
      <c r="AD40" s="29">
        <f t="shared" si="15"/>
        <v>9.4080962785121125E-2</v>
      </c>
      <c r="AE40" s="28">
        <v>10257939</v>
      </c>
      <c r="AF40" s="29">
        <f t="shared" si="16"/>
        <v>4.3063264286966232E-2</v>
      </c>
      <c r="AG40" s="28">
        <v>11110856</v>
      </c>
      <c r="AH40" s="29">
        <f t="shared" si="17"/>
        <v>4.664384613541029E-2</v>
      </c>
      <c r="AI40" s="28">
        <v>0</v>
      </c>
      <c r="AJ40" s="29">
        <f t="shared" si="18"/>
        <v>0</v>
      </c>
      <c r="AK40" s="28">
        <v>75035</v>
      </c>
      <c r="AL40" s="29">
        <f t="shared" si="19"/>
        <v>3.1500012193214555E-4</v>
      </c>
      <c r="AM40" s="28">
        <v>2977270</v>
      </c>
      <c r="AN40" s="29">
        <f t="shared" si="20"/>
        <v>1.2498706110813874E-2</v>
      </c>
      <c r="AO40" s="34">
        <f t="shared" si="21"/>
        <v>63557660</v>
      </c>
      <c r="AP40" s="35">
        <f t="shared" si="22"/>
        <v>0.26681776037478311</v>
      </c>
      <c r="AQ40" s="28">
        <v>17419395</v>
      </c>
      <c r="AR40" s="29">
        <f t="shared" si="23"/>
        <v>7.3127361217887737E-2</v>
      </c>
      <c r="AS40" s="28">
        <v>22446011</v>
      </c>
      <c r="AT40" s="29">
        <f t="shared" si="24"/>
        <v>9.4229309014330381E-2</v>
      </c>
      <c r="AU40" s="36">
        <f t="shared" si="25"/>
        <v>238206257</v>
      </c>
      <c r="AV40" s="37"/>
      <c r="AW40" s="37"/>
      <c r="AX40" s="37"/>
      <c r="AY40" s="37"/>
    </row>
    <row r="41" spans="1:51" s="38" customFormat="1" x14ac:dyDescent="0.2">
      <c r="A41" s="26">
        <v>38</v>
      </c>
      <c r="B41" s="27" t="s">
        <v>85</v>
      </c>
      <c r="C41" s="28">
        <f>21350245-'[1]Hurricane Data'!E7</f>
        <v>21259439</v>
      </c>
      <c r="D41" s="29">
        <f t="shared" si="0"/>
        <v>0.33165987323207052</v>
      </c>
      <c r="E41" s="28">
        <v>5725526</v>
      </c>
      <c r="F41" s="29">
        <f t="shared" si="1"/>
        <v>8.9321605680513186E-2</v>
      </c>
      <c r="G41" s="28">
        <v>75891</v>
      </c>
      <c r="H41" s="29">
        <f t="shared" si="2"/>
        <v>1.1839446675641376E-3</v>
      </c>
      <c r="I41" s="28">
        <f>526346-'[1]Hurricane Data'!H7</f>
        <v>324024</v>
      </c>
      <c r="J41" s="29">
        <f t="shared" si="3"/>
        <v>5.0549668203449969E-3</v>
      </c>
      <c r="K41" s="28">
        <v>0</v>
      </c>
      <c r="L41" s="29">
        <f t="shared" si="4"/>
        <v>0</v>
      </c>
      <c r="M41" s="28">
        <f>3211761-'[1]Hurricane Data'!J7</f>
        <v>2281770</v>
      </c>
      <c r="N41" s="29">
        <f t="shared" si="5"/>
        <v>3.5596967019907791E-2</v>
      </c>
      <c r="O41" s="30">
        <f t="shared" si="6"/>
        <v>29666650</v>
      </c>
      <c r="P41" s="31">
        <f t="shared" si="7"/>
        <v>0.46281735742040064</v>
      </c>
      <c r="Q41" s="28">
        <v>2132845</v>
      </c>
      <c r="R41" s="29">
        <f t="shared" si="8"/>
        <v>3.327364858139744E-2</v>
      </c>
      <c r="S41" s="28">
        <v>3710260</v>
      </c>
      <c r="T41" s="29">
        <f t="shared" si="9"/>
        <v>5.7882259322930486E-2</v>
      </c>
      <c r="U41" s="32">
        <f t="shared" si="10"/>
        <v>35509755</v>
      </c>
      <c r="V41" s="33">
        <f t="shared" si="11"/>
        <v>0.55397326532472857</v>
      </c>
      <c r="W41" s="28">
        <v>2350997</v>
      </c>
      <c r="X41" s="29">
        <f t="shared" si="12"/>
        <v>3.667694933008242E-2</v>
      </c>
      <c r="Y41" s="28">
        <f>1782396-'[1]Hurricane Data'!N7</f>
        <v>1778881</v>
      </c>
      <c r="Z41" s="29">
        <f t="shared" si="13"/>
        <v>2.7751599981304248E-2</v>
      </c>
      <c r="AA41" s="28">
        <f>1382400-'[1]Hurricane Data'!O7</f>
        <v>1278000</v>
      </c>
      <c r="AB41" s="29">
        <f t="shared" si="14"/>
        <v>1.9937558935143401E-2</v>
      </c>
      <c r="AC41" s="28">
        <f>6983673-'[1]Hurricane Data'!P7</f>
        <v>6943259</v>
      </c>
      <c r="AD41" s="29">
        <f t="shared" si="15"/>
        <v>0.10831896362634182</v>
      </c>
      <c r="AE41" s="28">
        <v>3795477</v>
      </c>
      <c r="AF41" s="29">
        <f t="shared" si="16"/>
        <v>5.9211695128702092E-2</v>
      </c>
      <c r="AG41" s="28">
        <f>2617234-'[1]Hurricane Data'!S7</f>
        <v>2613169</v>
      </c>
      <c r="AH41" s="29">
        <f t="shared" si="17"/>
        <v>4.0766988219866782E-2</v>
      </c>
      <c r="AI41" s="28">
        <v>0</v>
      </c>
      <c r="AJ41" s="29">
        <f t="shared" si="18"/>
        <v>0</v>
      </c>
      <c r="AK41" s="28">
        <v>91218</v>
      </c>
      <c r="AL41" s="29">
        <f t="shared" si="19"/>
        <v>1.4230549694412447E-3</v>
      </c>
      <c r="AM41" s="28">
        <v>1606713</v>
      </c>
      <c r="AN41" s="29">
        <f t="shared" si="20"/>
        <v>2.5065676940032127E-2</v>
      </c>
      <c r="AO41" s="34">
        <f t="shared" si="21"/>
        <v>20457714</v>
      </c>
      <c r="AP41" s="35">
        <f t="shared" si="22"/>
        <v>0.31915248713091415</v>
      </c>
      <c r="AQ41" s="28">
        <f>29232812-'[1]Hurricane Data'!V7</f>
        <v>90204</v>
      </c>
      <c r="AR41" s="29">
        <f t="shared" si="23"/>
        <v>1.4072359672814361E-3</v>
      </c>
      <c r="AS41" s="28">
        <v>8042451</v>
      </c>
      <c r="AT41" s="29">
        <f t="shared" si="24"/>
        <v>0.12546701157707588</v>
      </c>
      <c r="AU41" s="36">
        <f t="shared" si="25"/>
        <v>64100124</v>
      </c>
      <c r="AV41" s="37"/>
      <c r="AW41" s="37"/>
      <c r="AX41" s="37"/>
      <c r="AY41" s="37"/>
    </row>
    <row r="42" spans="1:51" s="38" customFormat="1" x14ac:dyDescent="0.2">
      <c r="A42" s="26">
        <v>39</v>
      </c>
      <c r="B42" s="27" t="s">
        <v>86</v>
      </c>
      <c r="C42" s="28">
        <v>9930089</v>
      </c>
      <c r="D42" s="29">
        <f t="shared" si="0"/>
        <v>0.29949814754666615</v>
      </c>
      <c r="E42" s="28">
        <v>3032730</v>
      </c>
      <c r="F42" s="29">
        <f t="shared" si="1"/>
        <v>9.1469171828087434E-2</v>
      </c>
      <c r="G42" s="28">
        <v>553131</v>
      </c>
      <c r="H42" s="29">
        <f t="shared" si="2"/>
        <v>1.6682802122985504E-2</v>
      </c>
      <c r="I42" s="28">
        <v>268662</v>
      </c>
      <c r="J42" s="29">
        <f t="shared" si="3"/>
        <v>8.103026198071581E-3</v>
      </c>
      <c r="K42" s="28">
        <v>72839</v>
      </c>
      <c r="L42" s="29">
        <f t="shared" si="4"/>
        <v>2.1968731165603467E-3</v>
      </c>
      <c r="M42" s="28">
        <v>3009522</v>
      </c>
      <c r="N42" s="29">
        <f t="shared" si="5"/>
        <v>9.0769202975012397E-2</v>
      </c>
      <c r="O42" s="30">
        <f t="shared" si="6"/>
        <v>16866973</v>
      </c>
      <c r="P42" s="31">
        <f t="shared" si="7"/>
        <v>0.50871922378738343</v>
      </c>
      <c r="Q42" s="28">
        <v>1148382</v>
      </c>
      <c r="R42" s="29">
        <f t="shared" si="8"/>
        <v>3.4635971709411226E-2</v>
      </c>
      <c r="S42" s="28">
        <v>2283563</v>
      </c>
      <c r="T42" s="29">
        <f t="shared" si="9"/>
        <v>6.8873792400663034E-2</v>
      </c>
      <c r="U42" s="32">
        <f t="shared" si="10"/>
        <v>20298918</v>
      </c>
      <c r="V42" s="33">
        <f t="shared" si="11"/>
        <v>0.61222898789745772</v>
      </c>
      <c r="W42" s="28">
        <v>1405636</v>
      </c>
      <c r="X42" s="29">
        <f t="shared" si="12"/>
        <v>4.2394924972465567E-2</v>
      </c>
      <c r="Y42" s="28">
        <v>1002438</v>
      </c>
      <c r="Z42" s="29">
        <f t="shared" si="13"/>
        <v>3.023420273779872E-2</v>
      </c>
      <c r="AA42" s="28">
        <v>483591</v>
      </c>
      <c r="AB42" s="29">
        <f t="shared" si="14"/>
        <v>1.4585429060126233E-2</v>
      </c>
      <c r="AC42" s="28">
        <v>2258121</v>
      </c>
      <c r="AD42" s="29">
        <f t="shared" si="15"/>
        <v>6.8106444608525191E-2</v>
      </c>
      <c r="AE42" s="28">
        <v>3467960</v>
      </c>
      <c r="AF42" s="29">
        <f t="shared" si="16"/>
        <v>0.10459600067692611</v>
      </c>
      <c r="AG42" s="28">
        <v>1756151</v>
      </c>
      <c r="AH42" s="29">
        <f t="shared" si="17"/>
        <v>5.296669257568843E-2</v>
      </c>
      <c r="AI42" s="28">
        <v>0</v>
      </c>
      <c r="AJ42" s="29">
        <f t="shared" si="18"/>
        <v>0</v>
      </c>
      <c r="AK42" s="28">
        <v>0</v>
      </c>
      <c r="AL42" s="29">
        <f t="shared" si="19"/>
        <v>0</v>
      </c>
      <c r="AM42" s="28">
        <v>250955</v>
      </c>
      <c r="AN42" s="29">
        <f t="shared" si="20"/>
        <v>7.5689711962877281E-3</v>
      </c>
      <c r="AO42" s="34">
        <f t="shared" si="21"/>
        <v>10624852</v>
      </c>
      <c r="AP42" s="35">
        <f t="shared" si="22"/>
        <v>0.32045266582781795</v>
      </c>
      <c r="AQ42" s="28">
        <v>1756861</v>
      </c>
      <c r="AR42" s="29">
        <f t="shared" si="23"/>
        <v>5.2988106652113939E-2</v>
      </c>
      <c r="AS42" s="28">
        <v>475130</v>
      </c>
      <c r="AT42" s="29">
        <f t="shared" si="24"/>
        <v>1.4330239622610381E-2</v>
      </c>
      <c r="AU42" s="36">
        <f t="shared" si="25"/>
        <v>33155761</v>
      </c>
      <c r="AV42" s="37"/>
      <c r="AW42" s="37"/>
      <c r="AX42" s="37"/>
      <c r="AY42" s="37"/>
    </row>
    <row r="43" spans="1:51" x14ac:dyDescent="0.2">
      <c r="A43" s="39">
        <v>40</v>
      </c>
      <c r="B43" s="40" t="s">
        <v>87</v>
      </c>
      <c r="C43" s="41">
        <v>81593113</v>
      </c>
      <c r="D43" s="42">
        <f t="shared" si="0"/>
        <v>0.35534912180833894</v>
      </c>
      <c r="E43" s="41">
        <v>32993005</v>
      </c>
      <c r="F43" s="42">
        <f t="shared" si="1"/>
        <v>0.14368903111428211</v>
      </c>
      <c r="G43" s="41">
        <v>3493584</v>
      </c>
      <c r="H43" s="42">
        <f t="shared" si="2"/>
        <v>1.5215034219415847E-2</v>
      </c>
      <c r="I43" s="41">
        <v>1718337</v>
      </c>
      <c r="J43" s="42">
        <f t="shared" si="3"/>
        <v>7.4835917085401037E-3</v>
      </c>
      <c r="K43" s="41">
        <v>344675</v>
      </c>
      <c r="L43" s="42">
        <f t="shared" si="4"/>
        <v>1.5011065769642744E-3</v>
      </c>
      <c r="M43" s="41">
        <v>14222692</v>
      </c>
      <c r="N43" s="42">
        <f t="shared" si="5"/>
        <v>6.1941761088959657E-2</v>
      </c>
      <c r="O43" s="43">
        <f t="shared" si="6"/>
        <v>134365406</v>
      </c>
      <c r="P43" s="44">
        <f t="shared" si="7"/>
        <v>0.58517964651650101</v>
      </c>
      <c r="Q43" s="41">
        <v>9945403</v>
      </c>
      <c r="R43" s="42">
        <f t="shared" si="8"/>
        <v>4.3313584837485236E-2</v>
      </c>
      <c r="S43" s="41">
        <v>10881922</v>
      </c>
      <c r="T43" s="42">
        <f t="shared" si="9"/>
        <v>4.7392252656015751E-2</v>
      </c>
      <c r="U43" s="45">
        <f t="shared" si="10"/>
        <v>155192731</v>
      </c>
      <c r="V43" s="46">
        <f t="shared" si="11"/>
        <v>0.67588548401000192</v>
      </c>
      <c r="W43" s="41">
        <v>11403427</v>
      </c>
      <c r="X43" s="42">
        <f t="shared" si="12"/>
        <v>4.9663477970934893E-2</v>
      </c>
      <c r="Y43" s="41">
        <v>3705359</v>
      </c>
      <c r="Z43" s="42">
        <f t="shared" si="13"/>
        <v>1.6137343192612653E-2</v>
      </c>
      <c r="AA43" s="41">
        <v>1291940</v>
      </c>
      <c r="AB43" s="42">
        <f t="shared" si="14"/>
        <v>5.6265746893253777E-3</v>
      </c>
      <c r="AC43" s="41">
        <v>18639341</v>
      </c>
      <c r="AD43" s="42">
        <f t="shared" si="15"/>
        <v>8.1176869124189033E-2</v>
      </c>
      <c r="AE43" s="41">
        <v>10691953</v>
      </c>
      <c r="AF43" s="42">
        <f t="shared" si="16"/>
        <v>4.6564911783253511E-2</v>
      </c>
      <c r="AG43" s="41">
        <v>13801088</v>
      </c>
      <c r="AH43" s="42">
        <f t="shared" si="17"/>
        <v>6.0105618237652057E-2</v>
      </c>
      <c r="AI43" s="41">
        <v>0</v>
      </c>
      <c r="AJ43" s="42">
        <f t="shared" si="18"/>
        <v>0</v>
      </c>
      <c r="AK43" s="41">
        <v>123251</v>
      </c>
      <c r="AL43" s="42">
        <f t="shared" si="19"/>
        <v>5.3677489437128825E-4</v>
      </c>
      <c r="AM43" s="41">
        <v>1794778</v>
      </c>
      <c r="AN43" s="42">
        <f t="shared" si="20"/>
        <v>7.8165026764075909E-3</v>
      </c>
      <c r="AO43" s="47">
        <f t="shared" si="21"/>
        <v>61451137</v>
      </c>
      <c r="AP43" s="48">
        <f t="shared" si="22"/>
        <v>0.26762807256874638</v>
      </c>
      <c r="AQ43" s="41">
        <v>2695124</v>
      </c>
      <c r="AR43" s="42">
        <f t="shared" si="23"/>
        <v>1.1737632152416806E-2</v>
      </c>
      <c r="AS43" s="41">
        <v>10274951</v>
      </c>
      <c r="AT43" s="42">
        <f t="shared" si="24"/>
        <v>4.4748811268834836E-2</v>
      </c>
      <c r="AU43" s="49">
        <f t="shared" si="25"/>
        <v>229613943</v>
      </c>
    </row>
    <row r="44" spans="1:51" x14ac:dyDescent="0.2">
      <c r="A44" s="15">
        <v>41</v>
      </c>
      <c r="B44" s="16" t="s">
        <v>88</v>
      </c>
      <c r="C44" s="17">
        <v>11972986</v>
      </c>
      <c r="D44" s="18">
        <f t="shared" si="0"/>
        <v>0.38915436913478624</v>
      </c>
      <c r="E44" s="17">
        <v>2440138</v>
      </c>
      <c r="F44" s="18">
        <f t="shared" si="1"/>
        <v>7.9311072775982455E-2</v>
      </c>
      <c r="G44" s="17">
        <v>795354</v>
      </c>
      <c r="H44" s="18">
        <f t="shared" si="2"/>
        <v>2.5851152261334706E-2</v>
      </c>
      <c r="I44" s="17">
        <v>900287</v>
      </c>
      <c r="J44" s="18">
        <f t="shared" si="3"/>
        <v>2.9261758054778424E-2</v>
      </c>
      <c r="K44" s="17">
        <v>66762</v>
      </c>
      <c r="L44" s="18">
        <f t="shared" si="4"/>
        <v>2.169945241076587E-3</v>
      </c>
      <c r="M44" s="17">
        <v>1667195</v>
      </c>
      <c r="N44" s="18">
        <f t="shared" si="5"/>
        <v>5.4188338518868222E-2</v>
      </c>
      <c r="O44" s="19">
        <f t="shared" si="6"/>
        <v>17842722</v>
      </c>
      <c r="P44" s="20">
        <f t="shared" si="7"/>
        <v>0.57993663598682665</v>
      </c>
      <c r="Q44" s="17">
        <v>1440904</v>
      </c>
      <c r="R44" s="18">
        <f t="shared" si="8"/>
        <v>4.6833270088496727E-2</v>
      </c>
      <c r="S44" s="17">
        <v>1436607</v>
      </c>
      <c r="T44" s="18">
        <f t="shared" si="9"/>
        <v>4.6693605987647352E-2</v>
      </c>
      <c r="U44" s="21">
        <f t="shared" si="10"/>
        <v>20720233</v>
      </c>
      <c r="V44" s="22">
        <f t="shared" si="11"/>
        <v>0.67346351206297073</v>
      </c>
      <c r="W44" s="17">
        <v>1998517</v>
      </c>
      <c r="X44" s="18">
        <f t="shared" si="12"/>
        <v>6.4957198007259478E-2</v>
      </c>
      <c r="Y44" s="17">
        <v>844107</v>
      </c>
      <c r="Z44" s="18">
        <f t="shared" si="13"/>
        <v>2.7435756382514522E-2</v>
      </c>
      <c r="AA44" s="17">
        <v>447834</v>
      </c>
      <c r="AB44" s="18">
        <f t="shared" si="14"/>
        <v>1.4555814042303888E-2</v>
      </c>
      <c r="AC44" s="17">
        <v>1758616</v>
      </c>
      <c r="AD44" s="18">
        <f t="shared" si="15"/>
        <v>5.7159767833215649E-2</v>
      </c>
      <c r="AE44" s="17">
        <v>2236015</v>
      </c>
      <c r="AF44" s="18">
        <f t="shared" si="16"/>
        <v>7.2676524193790851E-2</v>
      </c>
      <c r="AG44" s="17">
        <v>1805392</v>
      </c>
      <c r="AH44" s="18">
        <f t="shared" si="17"/>
        <v>5.8680114116978842E-2</v>
      </c>
      <c r="AI44" s="17">
        <v>0</v>
      </c>
      <c r="AJ44" s="18">
        <f t="shared" si="18"/>
        <v>0</v>
      </c>
      <c r="AK44" s="17">
        <v>0</v>
      </c>
      <c r="AL44" s="18">
        <f t="shared" si="19"/>
        <v>0</v>
      </c>
      <c r="AM44" s="17">
        <v>7366</v>
      </c>
      <c r="AN44" s="18">
        <f t="shared" si="20"/>
        <v>2.3941488639900153E-4</v>
      </c>
      <c r="AO44" s="23">
        <f t="shared" si="21"/>
        <v>9097847</v>
      </c>
      <c r="AP44" s="24">
        <f t="shared" si="22"/>
        <v>0.29570458946246225</v>
      </c>
      <c r="AQ44" s="17">
        <v>52482</v>
      </c>
      <c r="AR44" s="18">
        <f t="shared" si="23"/>
        <v>1.7058066885680691E-3</v>
      </c>
      <c r="AS44" s="17">
        <v>896113</v>
      </c>
      <c r="AT44" s="18">
        <f t="shared" si="24"/>
        <v>2.9126091785998974E-2</v>
      </c>
      <c r="AU44" s="25">
        <f t="shared" si="25"/>
        <v>30766675</v>
      </c>
    </row>
    <row r="45" spans="1:51" s="38" customFormat="1" x14ac:dyDescent="0.2">
      <c r="A45" s="26">
        <v>42</v>
      </c>
      <c r="B45" s="27" t="s">
        <v>89</v>
      </c>
      <c r="C45" s="28">
        <v>14993943</v>
      </c>
      <c r="D45" s="29">
        <f t="shared" si="0"/>
        <v>0.38215159711250923</v>
      </c>
      <c r="E45" s="28">
        <v>3297014</v>
      </c>
      <c r="F45" s="29">
        <f t="shared" si="1"/>
        <v>8.4031209522558714E-2</v>
      </c>
      <c r="G45" s="28">
        <v>698709</v>
      </c>
      <c r="H45" s="29">
        <f t="shared" si="2"/>
        <v>1.7808041571645578E-2</v>
      </c>
      <c r="I45" s="28">
        <v>1239330</v>
      </c>
      <c r="J45" s="29">
        <f t="shared" si="3"/>
        <v>3.1586884040405258E-2</v>
      </c>
      <c r="K45" s="28">
        <v>7991</v>
      </c>
      <c r="L45" s="29">
        <f t="shared" si="4"/>
        <v>2.0366713495749994E-4</v>
      </c>
      <c r="M45" s="28">
        <v>1289856</v>
      </c>
      <c r="N45" s="29">
        <f t="shared" si="5"/>
        <v>3.2874643477379679E-2</v>
      </c>
      <c r="O45" s="30">
        <f t="shared" si="6"/>
        <v>21526843</v>
      </c>
      <c r="P45" s="31">
        <f t="shared" si="7"/>
        <v>0.54865604285945602</v>
      </c>
      <c r="Q45" s="28">
        <v>1422209</v>
      </c>
      <c r="R45" s="29">
        <f t="shared" si="8"/>
        <v>3.6247932967184461E-2</v>
      </c>
      <c r="S45" s="28">
        <v>2509885</v>
      </c>
      <c r="T45" s="29">
        <f t="shared" si="9"/>
        <v>6.3969601679740293E-2</v>
      </c>
      <c r="U45" s="32">
        <f t="shared" si="10"/>
        <v>25458937</v>
      </c>
      <c r="V45" s="33">
        <f t="shared" si="11"/>
        <v>0.64887357750638075</v>
      </c>
      <c r="W45" s="28">
        <v>2873355</v>
      </c>
      <c r="X45" s="29">
        <f t="shared" si="12"/>
        <v>7.323338512899602E-2</v>
      </c>
      <c r="Y45" s="28">
        <v>933401</v>
      </c>
      <c r="Z45" s="29">
        <f t="shared" si="13"/>
        <v>2.3789651787819471E-2</v>
      </c>
      <c r="AA45" s="28">
        <v>745411</v>
      </c>
      <c r="AB45" s="29">
        <f t="shared" si="14"/>
        <v>1.8998338472757476E-2</v>
      </c>
      <c r="AC45" s="28">
        <v>2924599</v>
      </c>
      <c r="AD45" s="29">
        <f t="shared" si="15"/>
        <v>7.453944427850949E-2</v>
      </c>
      <c r="AE45" s="28">
        <v>2068850</v>
      </c>
      <c r="AF45" s="29">
        <f t="shared" si="16"/>
        <v>5.2728914047906861E-2</v>
      </c>
      <c r="AG45" s="28">
        <v>2415936</v>
      </c>
      <c r="AH45" s="29">
        <f t="shared" si="17"/>
        <v>6.1575117427190913E-2</v>
      </c>
      <c r="AI45" s="28">
        <v>0</v>
      </c>
      <c r="AJ45" s="29">
        <f t="shared" si="18"/>
        <v>0</v>
      </c>
      <c r="AK45" s="28">
        <v>6555</v>
      </c>
      <c r="AL45" s="29">
        <f t="shared" si="19"/>
        <v>1.6706770987941585E-4</v>
      </c>
      <c r="AM45" s="28">
        <v>39863</v>
      </c>
      <c r="AN45" s="29">
        <f t="shared" si="20"/>
        <v>1.0159908648242797E-3</v>
      </c>
      <c r="AO45" s="34">
        <f t="shared" si="21"/>
        <v>12007970</v>
      </c>
      <c r="AP45" s="35">
        <f t="shared" si="22"/>
        <v>0.30604790971788393</v>
      </c>
      <c r="AQ45" s="28">
        <v>44514</v>
      </c>
      <c r="AR45" s="29">
        <f t="shared" si="23"/>
        <v>1.1345312032909713E-3</v>
      </c>
      <c r="AS45" s="28">
        <v>1724168</v>
      </c>
      <c r="AT45" s="29">
        <f t="shared" si="24"/>
        <v>4.3943981572444342E-2</v>
      </c>
      <c r="AU45" s="36">
        <f t="shared" si="25"/>
        <v>39235589</v>
      </c>
      <c r="AV45" s="37"/>
      <c r="AW45" s="37"/>
      <c r="AX45" s="37"/>
      <c r="AY45" s="37"/>
    </row>
    <row r="46" spans="1:51" s="38" customFormat="1" x14ac:dyDescent="0.2">
      <c r="A46" s="26">
        <v>43</v>
      </c>
      <c r="B46" s="27" t="s">
        <v>90</v>
      </c>
      <c r="C46" s="28">
        <v>17552216</v>
      </c>
      <c r="D46" s="29">
        <f t="shared" si="0"/>
        <v>0.33368299403039497</v>
      </c>
      <c r="E46" s="28">
        <v>5378591</v>
      </c>
      <c r="F46" s="29">
        <f t="shared" si="1"/>
        <v>0.10225172414383096</v>
      </c>
      <c r="G46" s="28">
        <v>1620644</v>
      </c>
      <c r="H46" s="29">
        <f t="shared" si="2"/>
        <v>3.0809861397409617E-2</v>
      </c>
      <c r="I46" s="28">
        <v>801384</v>
      </c>
      <c r="J46" s="29">
        <f t="shared" si="3"/>
        <v>1.5235011493024815E-2</v>
      </c>
      <c r="K46" s="28">
        <v>112062</v>
      </c>
      <c r="L46" s="29">
        <f t="shared" si="4"/>
        <v>2.1303967360607984E-3</v>
      </c>
      <c r="M46" s="28">
        <v>3755557</v>
      </c>
      <c r="N46" s="29">
        <f t="shared" si="5"/>
        <v>7.1396426753853076E-2</v>
      </c>
      <c r="O46" s="30">
        <f t="shared" si="6"/>
        <v>29220454</v>
      </c>
      <c r="P46" s="31">
        <f t="shared" si="7"/>
        <v>0.55550641455457428</v>
      </c>
      <c r="Q46" s="28">
        <v>1918846</v>
      </c>
      <c r="R46" s="29">
        <f t="shared" si="8"/>
        <v>3.6478942508640921E-2</v>
      </c>
      <c r="S46" s="28">
        <v>3645480</v>
      </c>
      <c r="T46" s="29">
        <f t="shared" si="9"/>
        <v>6.9303766605762152E-2</v>
      </c>
      <c r="U46" s="32">
        <f t="shared" si="10"/>
        <v>34784780</v>
      </c>
      <c r="V46" s="33">
        <f t="shared" si="11"/>
        <v>0.6612891236689773</v>
      </c>
      <c r="W46" s="28">
        <v>2103346</v>
      </c>
      <c r="X46" s="29">
        <f t="shared" si="12"/>
        <v>3.9986449047906839E-2</v>
      </c>
      <c r="Y46" s="28">
        <v>755739</v>
      </c>
      <c r="Z46" s="29">
        <f t="shared" si="13"/>
        <v>1.4367260078473092E-2</v>
      </c>
      <c r="AA46" s="28">
        <v>405158</v>
      </c>
      <c r="AB46" s="29">
        <f t="shared" si="14"/>
        <v>7.7024083167257489E-3</v>
      </c>
      <c r="AC46" s="28">
        <v>3562599</v>
      </c>
      <c r="AD46" s="29">
        <f t="shared" si="15"/>
        <v>6.7728126229171917E-2</v>
      </c>
      <c r="AE46" s="28">
        <v>3621619</v>
      </c>
      <c r="AF46" s="29">
        <f t="shared" si="16"/>
        <v>6.8850148104225989E-2</v>
      </c>
      <c r="AG46" s="28">
        <v>2850824</v>
      </c>
      <c r="AH46" s="29">
        <f t="shared" si="17"/>
        <v>5.4196660283448356E-2</v>
      </c>
      <c r="AI46" s="28">
        <v>0</v>
      </c>
      <c r="AJ46" s="29">
        <f t="shared" si="18"/>
        <v>0</v>
      </c>
      <c r="AK46" s="28">
        <v>75800</v>
      </c>
      <c r="AL46" s="29">
        <f t="shared" si="19"/>
        <v>1.4410243668095206E-3</v>
      </c>
      <c r="AM46" s="28">
        <v>554696</v>
      </c>
      <c r="AN46" s="29">
        <f t="shared" si="20"/>
        <v>1.0545256624957439E-2</v>
      </c>
      <c r="AO46" s="34">
        <f t="shared" si="21"/>
        <v>13929781</v>
      </c>
      <c r="AP46" s="35">
        <f t="shared" si="22"/>
        <v>0.2648173330517189</v>
      </c>
      <c r="AQ46" s="28">
        <v>1381188</v>
      </c>
      <c r="AR46" s="29">
        <f t="shared" si="23"/>
        <v>2.6257593181331244E-2</v>
      </c>
      <c r="AS46" s="28">
        <v>2505721</v>
      </c>
      <c r="AT46" s="29">
        <f t="shared" si="24"/>
        <v>4.763595009797255E-2</v>
      </c>
      <c r="AU46" s="36">
        <f t="shared" si="25"/>
        <v>52601470</v>
      </c>
      <c r="AV46" s="37"/>
      <c r="AW46" s="37"/>
      <c r="AX46" s="37"/>
      <c r="AY46" s="37"/>
    </row>
    <row r="47" spans="1:51" s="38" customFormat="1" x14ac:dyDescent="0.2">
      <c r="A47" s="26">
        <v>44</v>
      </c>
      <c r="B47" s="27" t="s">
        <v>91</v>
      </c>
      <c r="C47" s="28">
        <f>35147895-'[1]Hurricane Data'!E8</f>
        <v>23470840</v>
      </c>
      <c r="D47" s="29">
        <f t="shared" si="0"/>
        <v>0.35049507038187899</v>
      </c>
      <c r="E47" s="28">
        <f>6242298-'[1]Hurricane Data'!F8</f>
        <v>5217226</v>
      </c>
      <c r="F47" s="29">
        <f t="shared" si="1"/>
        <v>7.7909950988893834E-2</v>
      </c>
      <c r="G47" s="28">
        <v>894049</v>
      </c>
      <c r="H47" s="29">
        <f t="shared" si="2"/>
        <v>1.3351024811206098E-2</v>
      </c>
      <c r="I47" s="28">
        <v>694270</v>
      </c>
      <c r="J47" s="29">
        <f t="shared" si="3"/>
        <v>1.0367682303404017E-2</v>
      </c>
      <c r="K47" s="28">
        <v>236647</v>
      </c>
      <c r="L47" s="29">
        <f t="shared" si="4"/>
        <v>3.533900231975529E-3</v>
      </c>
      <c r="M47" s="28">
        <v>5002836</v>
      </c>
      <c r="N47" s="29">
        <f t="shared" si="5"/>
        <v>7.4708419295133791E-2</v>
      </c>
      <c r="O47" s="30">
        <f t="shared" si="6"/>
        <v>35515868</v>
      </c>
      <c r="P47" s="31">
        <f t="shared" si="7"/>
        <v>0.53036604801249232</v>
      </c>
      <c r="Q47" s="28">
        <f>3683094-'[1]Hurricane Data'!K8</f>
        <v>3285631</v>
      </c>
      <c r="R47" s="29">
        <f t="shared" si="8"/>
        <v>4.9065029994405124E-2</v>
      </c>
      <c r="S47" s="28">
        <f>3419145-'[1]Hurricane Data'!L8</f>
        <v>3204495</v>
      </c>
      <c r="T47" s="29">
        <f t="shared" si="9"/>
        <v>4.7853408764380795E-2</v>
      </c>
      <c r="U47" s="32">
        <f t="shared" si="10"/>
        <v>42005994</v>
      </c>
      <c r="V47" s="33">
        <f t="shared" si="11"/>
        <v>0.62728448677127824</v>
      </c>
      <c r="W47" s="28">
        <f>3246817-'[1]Hurricane Data'!M8</f>
        <v>2774914</v>
      </c>
      <c r="X47" s="29">
        <f t="shared" si="12"/>
        <v>4.1438383872654812E-2</v>
      </c>
      <c r="Y47" s="28">
        <v>2416047</v>
      </c>
      <c r="Z47" s="29">
        <f t="shared" si="13"/>
        <v>3.6079346257352853E-2</v>
      </c>
      <c r="AA47" s="28">
        <f>998137-'[1]Hurricane Data'!O8</f>
        <v>584646</v>
      </c>
      <c r="AB47" s="29">
        <f t="shared" si="14"/>
        <v>8.730643680349065E-3</v>
      </c>
      <c r="AC47" s="28">
        <f>8886644-'[1]Hurricane Data'!P8</f>
        <v>8143703</v>
      </c>
      <c r="AD47" s="29">
        <f t="shared" si="15"/>
        <v>0.12161165753565358</v>
      </c>
      <c r="AE47" s="28">
        <f>3631682-'[1]Hurricane Data'!Q8</f>
        <v>2938421</v>
      </c>
      <c r="AF47" s="29">
        <f t="shared" si="16"/>
        <v>4.3880068851672602E-2</v>
      </c>
      <c r="AG47" s="28">
        <f>3843487-'[1]Hurricane Data'!S8</f>
        <v>3669024</v>
      </c>
      <c r="AH47" s="29">
        <f t="shared" si="17"/>
        <v>5.4790319609899059E-2</v>
      </c>
      <c r="AI47" s="28">
        <v>0</v>
      </c>
      <c r="AJ47" s="29">
        <f t="shared" si="18"/>
        <v>0</v>
      </c>
      <c r="AK47" s="28">
        <v>8000</v>
      </c>
      <c r="AL47" s="29">
        <f t="shared" si="19"/>
        <v>1.1946570992154657E-4</v>
      </c>
      <c r="AM47" s="28">
        <f>548138-'[1]Hurricane Data'!R8</f>
        <v>460300</v>
      </c>
      <c r="AN47" s="29">
        <f t="shared" si="20"/>
        <v>6.8737582846109856E-3</v>
      </c>
      <c r="AO47" s="34">
        <f t="shared" si="21"/>
        <v>20995055</v>
      </c>
      <c r="AP47" s="35">
        <f t="shared" si="22"/>
        <v>0.3135236438021145</v>
      </c>
      <c r="AQ47" s="28">
        <f>54035146-'[1]Hurricane Data'!V8</f>
        <v>1531219</v>
      </c>
      <c r="AR47" s="29">
        <f t="shared" si="23"/>
        <v>2.2866020610045078E-2</v>
      </c>
      <c r="AS47" s="28">
        <v>2432554</v>
      </c>
      <c r="AT47" s="29">
        <f t="shared" si="24"/>
        <v>3.6325848816562221E-2</v>
      </c>
      <c r="AU47" s="36">
        <v>66964822</v>
      </c>
      <c r="AV47" s="37"/>
      <c r="AW47" s="37"/>
      <c r="AX47" s="37"/>
      <c r="AY47" s="37"/>
    </row>
    <row r="48" spans="1:51" x14ac:dyDescent="0.2">
      <c r="A48" s="39">
        <v>45</v>
      </c>
      <c r="B48" s="40" t="s">
        <v>92</v>
      </c>
      <c r="C48" s="41">
        <v>50272023</v>
      </c>
      <c r="D48" s="42">
        <f t="shared" si="0"/>
        <v>0.31240779967425758</v>
      </c>
      <c r="E48" s="41">
        <v>18551243</v>
      </c>
      <c r="F48" s="42">
        <f t="shared" si="1"/>
        <v>0.11528386289233822</v>
      </c>
      <c r="G48" s="41">
        <v>1987477</v>
      </c>
      <c r="H48" s="42">
        <f t="shared" si="2"/>
        <v>1.2350871904900156E-2</v>
      </c>
      <c r="I48" s="41">
        <v>8521431</v>
      </c>
      <c r="J48" s="42">
        <f t="shared" si="3"/>
        <v>5.2955129909651906E-2</v>
      </c>
      <c r="K48" s="41">
        <v>676108</v>
      </c>
      <c r="L48" s="42">
        <f t="shared" si="4"/>
        <v>4.2015697801173219E-3</v>
      </c>
      <c r="M48" s="41">
        <v>3674797</v>
      </c>
      <c r="N48" s="42">
        <f t="shared" si="5"/>
        <v>2.2836464031287598E-2</v>
      </c>
      <c r="O48" s="43">
        <f t="shared" si="6"/>
        <v>83683079</v>
      </c>
      <c r="P48" s="44">
        <f t="shared" si="7"/>
        <v>0.5200356981925528</v>
      </c>
      <c r="Q48" s="41">
        <v>6105603</v>
      </c>
      <c r="R48" s="42">
        <f t="shared" si="8"/>
        <v>3.79423362158023E-2</v>
      </c>
      <c r="S48" s="41">
        <v>6619499</v>
      </c>
      <c r="T48" s="42">
        <f t="shared" si="9"/>
        <v>4.1135864326286381E-2</v>
      </c>
      <c r="U48" s="45">
        <f t="shared" si="10"/>
        <v>96408181</v>
      </c>
      <c r="V48" s="46">
        <f t="shared" si="11"/>
        <v>0.59911389873464149</v>
      </c>
      <c r="W48" s="41">
        <v>8473741</v>
      </c>
      <c r="X48" s="42">
        <f t="shared" si="12"/>
        <v>5.2658767697085579E-2</v>
      </c>
      <c r="Y48" s="41">
        <v>3576044</v>
      </c>
      <c r="Z48" s="42">
        <f t="shared" si="13"/>
        <v>2.2222778613431388E-2</v>
      </c>
      <c r="AA48" s="41">
        <v>1742996</v>
      </c>
      <c r="AB48" s="42">
        <f t="shared" si="14"/>
        <v>1.0831582114788425E-2</v>
      </c>
      <c r="AC48" s="41">
        <v>10056718</v>
      </c>
      <c r="AD48" s="42">
        <f t="shared" si="15"/>
        <v>6.2495936205401968E-2</v>
      </c>
      <c r="AE48" s="41">
        <v>9857881</v>
      </c>
      <c r="AF48" s="42">
        <f t="shared" si="16"/>
        <v>6.1260294073717109E-2</v>
      </c>
      <c r="AG48" s="41">
        <v>6392079</v>
      </c>
      <c r="AH48" s="42">
        <f t="shared" si="17"/>
        <v>3.972259751182141E-2</v>
      </c>
      <c r="AI48" s="41">
        <v>0</v>
      </c>
      <c r="AJ48" s="42">
        <f t="shared" si="18"/>
        <v>0</v>
      </c>
      <c r="AK48" s="41">
        <v>184984</v>
      </c>
      <c r="AL48" s="42">
        <f t="shared" si="19"/>
        <v>1.1495547814923395E-3</v>
      </c>
      <c r="AM48" s="41">
        <v>2905857</v>
      </c>
      <c r="AN48" s="42">
        <f t="shared" si="20"/>
        <v>1.8058003982414614E-2</v>
      </c>
      <c r="AO48" s="47">
        <f t="shared" si="21"/>
        <v>43190300</v>
      </c>
      <c r="AP48" s="48">
        <f t="shared" si="22"/>
        <v>0.26839951498015285</v>
      </c>
      <c r="AQ48" s="41">
        <v>15140185</v>
      </c>
      <c r="AR48" s="42">
        <f t="shared" si="23"/>
        <v>9.4086364547358678E-2</v>
      </c>
      <c r="AS48" s="41">
        <v>6179285</v>
      </c>
      <c r="AT48" s="42">
        <f t="shared" si="24"/>
        <v>3.8400221737847011E-2</v>
      </c>
      <c r="AU48" s="49">
        <f t="shared" si="25"/>
        <v>160917951</v>
      </c>
    </row>
    <row r="49" spans="1:51" x14ac:dyDescent="0.2">
      <c r="A49" s="15">
        <v>46</v>
      </c>
      <c r="B49" s="16" t="s">
        <v>93</v>
      </c>
      <c r="C49" s="17">
        <v>2466036</v>
      </c>
      <c r="D49" s="18">
        <f t="shared" si="0"/>
        <v>0.24318970294998807</v>
      </c>
      <c r="E49" s="17">
        <v>810888</v>
      </c>
      <c r="F49" s="18">
        <f t="shared" si="1"/>
        <v>7.9966234007009598E-2</v>
      </c>
      <c r="G49" s="17">
        <v>213961</v>
      </c>
      <c r="H49" s="18">
        <f t="shared" si="2"/>
        <v>2.109989960928486E-2</v>
      </c>
      <c r="I49" s="17">
        <v>226465</v>
      </c>
      <c r="J49" s="18">
        <f t="shared" si="3"/>
        <v>2.2332989493490382E-2</v>
      </c>
      <c r="K49" s="17">
        <v>0</v>
      </c>
      <c r="L49" s="18">
        <f t="shared" si="4"/>
        <v>0</v>
      </c>
      <c r="M49" s="17">
        <v>645622</v>
      </c>
      <c r="N49" s="18">
        <f t="shared" si="5"/>
        <v>6.3668422682384679E-2</v>
      </c>
      <c r="O49" s="19">
        <f t="shared" si="6"/>
        <v>4362972</v>
      </c>
      <c r="P49" s="20">
        <f t="shared" si="7"/>
        <v>0.43025724874215759</v>
      </c>
      <c r="Q49" s="17">
        <v>426781</v>
      </c>
      <c r="R49" s="18">
        <f t="shared" si="8"/>
        <v>4.2087278780479624E-2</v>
      </c>
      <c r="S49" s="17">
        <v>1246459</v>
      </c>
      <c r="T49" s="18">
        <f t="shared" si="9"/>
        <v>0.12292034420800799</v>
      </c>
      <c r="U49" s="21">
        <f t="shared" si="10"/>
        <v>6036212</v>
      </c>
      <c r="V49" s="22">
        <f t="shared" si="11"/>
        <v>0.59526487173064524</v>
      </c>
      <c r="W49" s="17">
        <v>451840</v>
      </c>
      <c r="X49" s="18">
        <f t="shared" si="12"/>
        <v>4.4558487946211089E-2</v>
      </c>
      <c r="Y49" s="17">
        <v>531403</v>
      </c>
      <c r="Z49" s="18">
        <f t="shared" si="13"/>
        <v>5.2404643612961252E-2</v>
      </c>
      <c r="AA49" s="17">
        <v>338995</v>
      </c>
      <c r="AB49" s="18">
        <f t="shared" si="14"/>
        <v>3.3430206757537689E-2</v>
      </c>
      <c r="AC49" s="17">
        <v>876370</v>
      </c>
      <c r="AD49" s="18">
        <f t="shared" si="15"/>
        <v>8.6423782935156276E-2</v>
      </c>
      <c r="AE49" s="17">
        <v>792778</v>
      </c>
      <c r="AF49" s="18">
        <f t="shared" si="16"/>
        <v>7.8180304880093254E-2</v>
      </c>
      <c r="AG49" s="17">
        <v>646909</v>
      </c>
      <c r="AH49" s="18">
        <f t="shared" si="17"/>
        <v>6.3795341002999884E-2</v>
      </c>
      <c r="AI49" s="17">
        <v>0</v>
      </c>
      <c r="AJ49" s="18">
        <f t="shared" si="18"/>
        <v>0</v>
      </c>
      <c r="AK49" s="17">
        <v>8800</v>
      </c>
      <c r="AL49" s="18">
        <f t="shared" si="19"/>
        <v>8.6781757685609414E-4</v>
      </c>
      <c r="AM49" s="17">
        <v>146176</v>
      </c>
      <c r="AN49" s="18">
        <f t="shared" si="20"/>
        <v>1.4415238876649594E-2</v>
      </c>
      <c r="AO49" s="23">
        <f t="shared" si="21"/>
        <v>3793271</v>
      </c>
      <c r="AP49" s="24">
        <f t="shared" si="22"/>
        <v>0.37407582358846514</v>
      </c>
      <c r="AQ49" s="17">
        <v>250708</v>
      </c>
      <c r="AR49" s="18">
        <f t="shared" si="23"/>
        <v>2.4723728302095186E-2</v>
      </c>
      <c r="AS49" s="17">
        <v>60189</v>
      </c>
      <c r="AT49" s="18">
        <f t="shared" si="24"/>
        <v>5.9355763787944833E-3</v>
      </c>
      <c r="AU49" s="25">
        <f t="shared" si="25"/>
        <v>10140380</v>
      </c>
    </row>
    <row r="50" spans="1:51" s="38" customFormat="1" x14ac:dyDescent="0.2">
      <c r="A50" s="26">
        <v>47</v>
      </c>
      <c r="B50" s="27" t="s">
        <v>94</v>
      </c>
      <c r="C50" s="28">
        <v>17719129</v>
      </c>
      <c r="D50" s="29">
        <f t="shared" si="0"/>
        <v>0.29023169834166856</v>
      </c>
      <c r="E50" s="28">
        <v>5708639</v>
      </c>
      <c r="F50" s="29">
        <f t="shared" si="1"/>
        <v>9.3505047126723015E-2</v>
      </c>
      <c r="G50" s="28">
        <v>1217770</v>
      </c>
      <c r="H50" s="29">
        <f t="shared" si="2"/>
        <v>1.9946547896882161E-2</v>
      </c>
      <c r="I50" s="28">
        <v>894456</v>
      </c>
      <c r="J50" s="29">
        <f t="shared" si="3"/>
        <v>1.4650803883864465E-2</v>
      </c>
      <c r="K50" s="28">
        <v>38713</v>
      </c>
      <c r="L50" s="29">
        <f t="shared" si="4"/>
        <v>6.3410225964837289E-4</v>
      </c>
      <c r="M50" s="28">
        <v>3013986</v>
      </c>
      <c r="N50" s="29">
        <f t="shared" si="5"/>
        <v>4.9367792037521271E-2</v>
      </c>
      <c r="O50" s="30">
        <f t="shared" si="6"/>
        <v>28592693</v>
      </c>
      <c r="P50" s="31">
        <f t="shared" si="7"/>
        <v>0.46833599154630784</v>
      </c>
      <c r="Q50" s="28">
        <v>2430915</v>
      </c>
      <c r="R50" s="29">
        <f t="shared" si="8"/>
        <v>3.9817340286547785E-2</v>
      </c>
      <c r="S50" s="28">
        <v>2976281</v>
      </c>
      <c r="T50" s="29">
        <f t="shared" si="9"/>
        <v>4.8750200383553821E-2</v>
      </c>
      <c r="U50" s="32">
        <f t="shared" si="10"/>
        <v>33999889</v>
      </c>
      <c r="V50" s="33">
        <f t="shared" si="11"/>
        <v>0.55690353221640942</v>
      </c>
      <c r="W50" s="28">
        <v>2996736</v>
      </c>
      <c r="X50" s="29">
        <f t="shared" si="12"/>
        <v>4.9085244470065001E-2</v>
      </c>
      <c r="Y50" s="28">
        <v>1814043</v>
      </c>
      <c r="Z50" s="29">
        <f t="shared" si="13"/>
        <v>2.9713242719482173E-2</v>
      </c>
      <c r="AA50" s="28">
        <v>608377</v>
      </c>
      <c r="AB50" s="29">
        <f t="shared" si="14"/>
        <v>9.9649531273241065E-3</v>
      </c>
      <c r="AC50" s="28">
        <v>4726876</v>
      </c>
      <c r="AD50" s="29">
        <f t="shared" si="15"/>
        <v>7.7424192201009018E-2</v>
      </c>
      <c r="AE50" s="28">
        <v>2947209</v>
      </c>
      <c r="AF50" s="29">
        <f t="shared" si="16"/>
        <v>4.8274013549867524E-2</v>
      </c>
      <c r="AG50" s="28">
        <v>2816591</v>
      </c>
      <c r="AH50" s="29">
        <f t="shared" si="17"/>
        <v>4.6134546989519548E-2</v>
      </c>
      <c r="AI50" s="28">
        <v>0</v>
      </c>
      <c r="AJ50" s="29">
        <f t="shared" si="18"/>
        <v>0</v>
      </c>
      <c r="AK50" s="28">
        <v>60146</v>
      </c>
      <c r="AL50" s="29">
        <f t="shared" si="19"/>
        <v>9.8516556476664261E-4</v>
      </c>
      <c r="AM50" s="28">
        <v>980695</v>
      </c>
      <c r="AN50" s="29">
        <f t="shared" si="20"/>
        <v>1.6063361545885391E-2</v>
      </c>
      <c r="AO50" s="34">
        <f t="shared" si="21"/>
        <v>16950673</v>
      </c>
      <c r="AP50" s="35">
        <f t="shared" si="22"/>
        <v>0.27764472016791941</v>
      </c>
      <c r="AQ50" s="28">
        <v>6169484</v>
      </c>
      <c r="AR50" s="29">
        <f t="shared" si="23"/>
        <v>0.10105348966146985</v>
      </c>
      <c r="AS50" s="28">
        <v>3931621</v>
      </c>
      <c r="AT50" s="29">
        <f t="shared" si="24"/>
        <v>6.4398257954201316E-2</v>
      </c>
      <c r="AU50" s="36">
        <f t="shared" si="25"/>
        <v>61051667</v>
      </c>
      <c r="AV50" s="37"/>
      <c r="AW50" s="37"/>
      <c r="AX50" s="37"/>
      <c r="AY50" s="37"/>
    </row>
    <row r="51" spans="1:51" s="38" customFormat="1" x14ac:dyDescent="0.2">
      <c r="A51" s="26">
        <v>48</v>
      </c>
      <c r="B51" s="27" t="s">
        <v>95</v>
      </c>
      <c r="C51" s="28">
        <v>26516479</v>
      </c>
      <c r="D51" s="29">
        <f t="shared" si="0"/>
        <v>0.26516183609714589</v>
      </c>
      <c r="E51" s="28">
        <v>12013091</v>
      </c>
      <c r="F51" s="29">
        <f t="shared" si="1"/>
        <v>0.12012957175657063</v>
      </c>
      <c r="G51" s="28">
        <v>1394797</v>
      </c>
      <c r="H51" s="29">
        <f t="shared" si="2"/>
        <v>1.3947814621345119E-2</v>
      </c>
      <c r="I51" s="28">
        <v>1974568</v>
      </c>
      <c r="J51" s="29">
        <f t="shared" si="3"/>
        <v>1.9745460035575205E-2</v>
      </c>
      <c r="K51" s="28">
        <v>162944</v>
      </c>
      <c r="L51" s="29">
        <f t="shared" si="4"/>
        <v>1.6294218482406106E-3</v>
      </c>
      <c r="M51" s="28">
        <v>4410321</v>
      </c>
      <c r="N51" s="29">
        <f t="shared" si="5"/>
        <v>4.4102718695713729E-2</v>
      </c>
      <c r="O51" s="30">
        <f t="shared" si="6"/>
        <v>46472200</v>
      </c>
      <c r="P51" s="31">
        <f t="shared" si="7"/>
        <v>0.46471682305459117</v>
      </c>
      <c r="Q51" s="28">
        <v>4105488</v>
      </c>
      <c r="R51" s="29">
        <f t="shared" si="8"/>
        <v>4.1054422653731638E-2</v>
      </c>
      <c r="S51" s="28">
        <v>1420229</v>
      </c>
      <c r="T51" s="29">
        <f t="shared" si="9"/>
        <v>1.4202131788251878E-2</v>
      </c>
      <c r="U51" s="32">
        <f t="shared" si="10"/>
        <v>51997917</v>
      </c>
      <c r="V51" s="33">
        <f t="shared" si="11"/>
        <v>0.51997337749657468</v>
      </c>
      <c r="W51" s="28">
        <v>4860316</v>
      </c>
      <c r="X51" s="29">
        <f t="shared" si="12"/>
        <v>4.8602618566829167E-2</v>
      </c>
      <c r="Y51" s="28">
        <v>1472783</v>
      </c>
      <c r="Z51" s="29">
        <f t="shared" si="13"/>
        <v>1.4727665933801497E-2</v>
      </c>
      <c r="AA51" s="28">
        <v>714337</v>
      </c>
      <c r="AB51" s="29">
        <f t="shared" si="14"/>
        <v>7.1432904237446792E-3</v>
      </c>
      <c r="AC51" s="28">
        <v>6718196</v>
      </c>
      <c r="AD51" s="29">
        <f t="shared" si="15"/>
        <v>6.7181211601302762E-2</v>
      </c>
      <c r="AE51" s="28">
        <v>3891695</v>
      </c>
      <c r="AF51" s="29">
        <f t="shared" si="16"/>
        <v>3.8916516470006525E-2</v>
      </c>
      <c r="AG51" s="28">
        <v>3483063</v>
      </c>
      <c r="AH51" s="29">
        <f t="shared" si="17"/>
        <v>3.4830241991104217E-2</v>
      </c>
      <c r="AI51" s="28">
        <v>0</v>
      </c>
      <c r="AJ51" s="29">
        <f t="shared" si="18"/>
        <v>0</v>
      </c>
      <c r="AK51" s="28">
        <v>0</v>
      </c>
      <c r="AL51" s="29">
        <f t="shared" si="19"/>
        <v>0</v>
      </c>
      <c r="AM51" s="28">
        <v>1021450</v>
      </c>
      <c r="AN51" s="29">
        <f t="shared" si="20"/>
        <v>1.0214386211737602E-2</v>
      </c>
      <c r="AO51" s="34">
        <f t="shared" si="21"/>
        <v>22161840</v>
      </c>
      <c r="AP51" s="35">
        <f t="shared" si="22"/>
        <v>0.22161593119852646</v>
      </c>
      <c r="AQ51" s="28">
        <v>21370091</v>
      </c>
      <c r="AR51" s="29">
        <f t="shared" si="23"/>
        <v>0.21369852939838249</v>
      </c>
      <c r="AS51" s="28">
        <v>4471266</v>
      </c>
      <c r="AT51" s="29">
        <f t="shared" si="24"/>
        <v>4.4712161906516362E-2</v>
      </c>
      <c r="AU51" s="36">
        <f t="shared" si="25"/>
        <v>100001114</v>
      </c>
      <c r="AV51" s="37"/>
      <c r="AW51" s="37"/>
      <c r="AX51" s="37"/>
      <c r="AY51" s="37"/>
    </row>
    <row r="52" spans="1:51" s="38" customFormat="1" x14ac:dyDescent="0.2">
      <c r="A52" s="26">
        <v>49</v>
      </c>
      <c r="B52" s="27" t="s">
        <v>96</v>
      </c>
      <c r="C52" s="28">
        <v>52069513</v>
      </c>
      <c r="D52" s="29">
        <f t="shared" si="0"/>
        <v>0.33354509299589369</v>
      </c>
      <c r="E52" s="28">
        <v>18798792</v>
      </c>
      <c r="F52" s="29">
        <f t="shared" si="1"/>
        <v>0.12042065432512231</v>
      </c>
      <c r="G52" s="28">
        <v>2691211</v>
      </c>
      <c r="H52" s="29">
        <f t="shared" si="2"/>
        <v>1.7239266733041502E-2</v>
      </c>
      <c r="I52" s="28">
        <v>1290766</v>
      </c>
      <c r="J52" s="29">
        <f t="shared" si="3"/>
        <v>8.26834438620422E-3</v>
      </c>
      <c r="K52" s="28">
        <v>408411</v>
      </c>
      <c r="L52" s="29">
        <f t="shared" si="4"/>
        <v>2.6161851172978308E-3</v>
      </c>
      <c r="M52" s="28">
        <v>13755055</v>
      </c>
      <c r="N52" s="29">
        <f t="shared" si="5"/>
        <v>8.8111657567041812E-2</v>
      </c>
      <c r="O52" s="30">
        <f t="shared" si="6"/>
        <v>89013748</v>
      </c>
      <c r="P52" s="31">
        <f t="shared" si="7"/>
        <v>0.57020120112460138</v>
      </c>
      <c r="Q52" s="28">
        <v>7466333</v>
      </c>
      <c r="R52" s="29">
        <f t="shared" si="8"/>
        <v>4.7827578775766724E-2</v>
      </c>
      <c r="S52" s="28">
        <v>5714054</v>
      </c>
      <c r="T52" s="29">
        <f t="shared" si="9"/>
        <v>3.6602890309605125E-2</v>
      </c>
      <c r="U52" s="32">
        <f t="shared" si="10"/>
        <v>102194135</v>
      </c>
      <c r="V52" s="33">
        <f t="shared" si="11"/>
        <v>0.65463167020997315</v>
      </c>
      <c r="W52" s="28">
        <v>8472923</v>
      </c>
      <c r="X52" s="29">
        <f t="shared" si="12"/>
        <v>5.4275558328768049E-2</v>
      </c>
      <c r="Y52" s="28">
        <v>3154543</v>
      </c>
      <c r="Z52" s="29">
        <f t="shared" si="13"/>
        <v>2.0207262900548837E-2</v>
      </c>
      <c r="AA52" s="28">
        <v>1153392</v>
      </c>
      <c r="AB52" s="29">
        <f t="shared" si="14"/>
        <v>7.388358748443063E-3</v>
      </c>
      <c r="AC52" s="28">
        <v>12095405</v>
      </c>
      <c r="AD52" s="29">
        <f t="shared" si="15"/>
        <v>7.7480328758749814E-2</v>
      </c>
      <c r="AE52" s="28">
        <v>9226889</v>
      </c>
      <c r="AF52" s="29">
        <f t="shared" si="16"/>
        <v>5.9105287763451683E-2</v>
      </c>
      <c r="AG52" s="28">
        <v>10264637</v>
      </c>
      <c r="AH52" s="29">
        <f t="shared" si="17"/>
        <v>6.5752858159708369E-2</v>
      </c>
      <c r="AI52" s="28">
        <v>0</v>
      </c>
      <c r="AJ52" s="29">
        <f t="shared" si="18"/>
        <v>0</v>
      </c>
      <c r="AK52" s="28">
        <v>3042</v>
      </c>
      <c r="AL52" s="29">
        <f t="shared" si="19"/>
        <v>1.9486338827357738E-5</v>
      </c>
      <c r="AM52" s="28">
        <v>1809032</v>
      </c>
      <c r="AN52" s="29">
        <f t="shared" si="20"/>
        <v>1.1588234878873315E-2</v>
      </c>
      <c r="AO52" s="34">
        <f t="shared" si="21"/>
        <v>46179863</v>
      </c>
      <c r="AP52" s="35">
        <f t="shared" si="22"/>
        <v>0.2958173758773705</v>
      </c>
      <c r="AQ52" s="28">
        <v>5940751</v>
      </c>
      <c r="AR52" s="29">
        <f t="shared" si="23"/>
        <v>3.805505814430122E-2</v>
      </c>
      <c r="AS52" s="28">
        <v>1794617</v>
      </c>
      <c r="AT52" s="29">
        <f t="shared" si="24"/>
        <v>1.1495895768355116E-2</v>
      </c>
      <c r="AU52" s="36">
        <f t="shared" si="25"/>
        <v>156109366</v>
      </c>
      <c r="AV52" s="37"/>
      <c r="AW52" s="37"/>
      <c r="AX52" s="37"/>
      <c r="AY52" s="37"/>
    </row>
    <row r="53" spans="1:51" x14ac:dyDescent="0.2">
      <c r="A53" s="39">
        <v>50</v>
      </c>
      <c r="B53" s="40" t="s">
        <v>97</v>
      </c>
      <c r="C53" s="41">
        <v>28924984</v>
      </c>
      <c r="D53" s="42">
        <f t="shared" si="0"/>
        <v>0.3250441065711942</v>
      </c>
      <c r="E53" s="41">
        <v>9393379</v>
      </c>
      <c r="F53" s="42">
        <f t="shared" si="1"/>
        <v>0.10555796624605281</v>
      </c>
      <c r="G53" s="41">
        <v>1694193</v>
      </c>
      <c r="H53" s="42">
        <f t="shared" si="2"/>
        <v>1.9038470342599711E-2</v>
      </c>
      <c r="I53" s="41">
        <v>1233003</v>
      </c>
      <c r="J53" s="42">
        <f t="shared" si="3"/>
        <v>1.3855854113336835E-2</v>
      </c>
      <c r="K53" s="41">
        <v>66886</v>
      </c>
      <c r="L53" s="42">
        <f t="shared" si="4"/>
        <v>7.5163049743159384E-4</v>
      </c>
      <c r="M53" s="41">
        <v>5279843</v>
      </c>
      <c r="N53" s="42">
        <f t="shared" si="5"/>
        <v>5.9332162492161569E-2</v>
      </c>
      <c r="O53" s="43">
        <f t="shared" si="6"/>
        <v>46592288</v>
      </c>
      <c r="P53" s="44">
        <f t="shared" si="7"/>
        <v>0.52358019026277669</v>
      </c>
      <c r="Q53" s="41">
        <v>4752817</v>
      </c>
      <c r="R53" s="42">
        <f t="shared" si="8"/>
        <v>5.3409715125905803E-2</v>
      </c>
      <c r="S53" s="41">
        <v>4432320</v>
      </c>
      <c r="T53" s="42">
        <f t="shared" si="9"/>
        <v>4.9808134533026377E-2</v>
      </c>
      <c r="U53" s="45">
        <f t="shared" si="10"/>
        <v>55777425</v>
      </c>
      <c r="V53" s="46">
        <f t="shared" si="11"/>
        <v>0.6267980399217089</v>
      </c>
      <c r="W53" s="41">
        <v>4069578</v>
      </c>
      <c r="X53" s="42">
        <f t="shared" si="12"/>
        <v>4.5731826338496415E-2</v>
      </c>
      <c r="Y53" s="41">
        <v>1354596</v>
      </c>
      <c r="Z53" s="42">
        <f t="shared" si="13"/>
        <v>1.5222253764597186E-2</v>
      </c>
      <c r="AA53" s="41">
        <v>1055630</v>
      </c>
      <c r="AB53" s="42">
        <f t="shared" si="14"/>
        <v>1.1862627485627986E-2</v>
      </c>
      <c r="AC53" s="41">
        <v>7185814</v>
      </c>
      <c r="AD53" s="42">
        <f t="shared" si="15"/>
        <v>8.0750485172845013E-2</v>
      </c>
      <c r="AE53" s="41">
        <v>4947217</v>
      </c>
      <c r="AF53" s="42">
        <f t="shared" si="16"/>
        <v>5.559428242998591E-2</v>
      </c>
      <c r="AG53" s="41">
        <v>5417934</v>
      </c>
      <c r="AH53" s="42">
        <f t="shared" si="17"/>
        <v>6.08839581896293E-2</v>
      </c>
      <c r="AI53" s="41">
        <v>0</v>
      </c>
      <c r="AJ53" s="42">
        <f t="shared" si="18"/>
        <v>0</v>
      </c>
      <c r="AK53" s="41">
        <v>296833</v>
      </c>
      <c r="AL53" s="42">
        <f t="shared" si="19"/>
        <v>3.3356567210494322E-3</v>
      </c>
      <c r="AM53" s="41">
        <v>884695</v>
      </c>
      <c r="AN53" s="42">
        <f t="shared" si="20"/>
        <v>9.9417477936375922E-3</v>
      </c>
      <c r="AO53" s="47">
        <f t="shared" si="21"/>
        <v>25212297</v>
      </c>
      <c r="AP53" s="48">
        <f t="shared" si="22"/>
        <v>0.28332283789586882</v>
      </c>
      <c r="AQ53" s="41">
        <v>3519360</v>
      </c>
      <c r="AR53" s="42">
        <f t="shared" si="23"/>
        <v>3.9548759193864996E-2</v>
      </c>
      <c r="AS53" s="41">
        <v>4478792</v>
      </c>
      <c r="AT53" s="42">
        <f t="shared" si="24"/>
        <v>5.0330362988557295E-2</v>
      </c>
      <c r="AU53" s="49">
        <f t="shared" si="25"/>
        <v>88987874</v>
      </c>
    </row>
    <row r="54" spans="1:51" x14ac:dyDescent="0.2">
      <c r="A54" s="15">
        <v>51</v>
      </c>
      <c r="B54" s="16" t="s">
        <v>98</v>
      </c>
      <c r="C54" s="17">
        <v>34682310</v>
      </c>
      <c r="D54" s="18">
        <f t="shared" si="0"/>
        <v>0.32887623193780885</v>
      </c>
      <c r="E54" s="17">
        <v>13035407</v>
      </c>
      <c r="F54" s="18">
        <f t="shared" si="1"/>
        <v>0.12360870818396286</v>
      </c>
      <c r="G54" s="17">
        <v>2562154</v>
      </c>
      <c r="H54" s="18">
        <f t="shared" si="2"/>
        <v>2.4295715976369068E-2</v>
      </c>
      <c r="I54" s="17">
        <v>1678875</v>
      </c>
      <c r="J54" s="18">
        <f t="shared" si="3"/>
        <v>1.5919991600749455E-2</v>
      </c>
      <c r="K54" s="17">
        <v>366920</v>
      </c>
      <c r="L54" s="18">
        <f t="shared" si="4"/>
        <v>3.4793318848318007E-3</v>
      </c>
      <c r="M54" s="17">
        <v>6129931</v>
      </c>
      <c r="N54" s="18">
        <f t="shared" si="5"/>
        <v>5.8127287637956195E-2</v>
      </c>
      <c r="O54" s="19">
        <f t="shared" si="6"/>
        <v>58455597</v>
      </c>
      <c r="P54" s="20">
        <f t="shared" si="7"/>
        <v>0.55430726722167822</v>
      </c>
      <c r="Q54" s="17">
        <v>4516028</v>
      </c>
      <c r="R54" s="18">
        <f t="shared" si="8"/>
        <v>4.2823395326483125E-2</v>
      </c>
      <c r="S54" s="17">
        <v>5543635</v>
      </c>
      <c r="T54" s="18">
        <f t="shared" si="9"/>
        <v>5.2567715069686966E-2</v>
      </c>
      <c r="U54" s="21">
        <f t="shared" si="10"/>
        <v>68515260</v>
      </c>
      <c r="V54" s="22">
        <f t="shared" si="11"/>
        <v>0.64969837761784832</v>
      </c>
      <c r="W54" s="17">
        <v>5589559</v>
      </c>
      <c r="X54" s="18">
        <f t="shared" si="12"/>
        <v>5.3003191024878875E-2</v>
      </c>
      <c r="Y54" s="17">
        <v>1842865</v>
      </c>
      <c r="Z54" s="18">
        <f t="shared" si="13"/>
        <v>1.7475032579146836E-2</v>
      </c>
      <c r="AA54" s="17">
        <v>854126</v>
      </c>
      <c r="AB54" s="18">
        <f t="shared" si="14"/>
        <v>8.0992800214320475E-3</v>
      </c>
      <c r="AC54" s="17">
        <v>11912559</v>
      </c>
      <c r="AD54" s="18">
        <f t="shared" si="15"/>
        <v>0.11296126228780125</v>
      </c>
      <c r="AE54" s="17">
        <v>3614330</v>
      </c>
      <c r="AF54" s="18">
        <f t="shared" si="16"/>
        <v>3.4273012131538542E-2</v>
      </c>
      <c r="AG54" s="17">
        <v>5973911</v>
      </c>
      <c r="AH54" s="18">
        <f t="shared" si="17"/>
        <v>5.6647822466606969E-2</v>
      </c>
      <c r="AI54" s="17">
        <v>0</v>
      </c>
      <c r="AJ54" s="18">
        <f t="shared" si="18"/>
        <v>0</v>
      </c>
      <c r="AK54" s="17">
        <v>18000</v>
      </c>
      <c r="AL54" s="18">
        <f t="shared" si="19"/>
        <v>1.7068563699709042E-4</v>
      </c>
      <c r="AM54" s="17">
        <v>938597</v>
      </c>
      <c r="AN54" s="18">
        <f t="shared" si="20"/>
        <v>8.9002792682532257E-3</v>
      </c>
      <c r="AO54" s="23">
        <f t="shared" si="21"/>
        <v>30743947</v>
      </c>
      <c r="AP54" s="24">
        <f t="shared" si="22"/>
        <v>0.29153056541665484</v>
      </c>
      <c r="AQ54" s="17">
        <v>4102096</v>
      </c>
      <c r="AR54" s="18">
        <f t="shared" si="23"/>
        <v>3.8898270487956479E-2</v>
      </c>
      <c r="AS54" s="17">
        <v>2095725</v>
      </c>
      <c r="AT54" s="18">
        <f t="shared" si="24"/>
        <v>1.9872786477540406E-2</v>
      </c>
      <c r="AU54" s="25">
        <f t="shared" si="25"/>
        <v>105457028</v>
      </c>
    </row>
    <row r="55" spans="1:51" s="38" customFormat="1" x14ac:dyDescent="0.2">
      <c r="A55" s="26">
        <v>52</v>
      </c>
      <c r="B55" s="27" t="s">
        <v>99</v>
      </c>
      <c r="C55" s="28">
        <v>142077127</v>
      </c>
      <c r="D55" s="29">
        <f t="shared" si="0"/>
        <v>0.28066465602827601</v>
      </c>
      <c r="E55" s="28">
        <v>78670794</v>
      </c>
      <c r="F55" s="29">
        <f t="shared" si="1"/>
        <v>0.15540933156314007</v>
      </c>
      <c r="G55" s="28">
        <v>5778548</v>
      </c>
      <c r="H55" s="29">
        <f t="shared" si="2"/>
        <v>1.1415167388364225E-2</v>
      </c>
      <c r="I55" s="28">
        <v>11645698</v>
      </c>
      <c r="J55" s="29">
        <f t="shared" si="3"/>
        <v>2.3005362597029302E-2</v>
      </c>
      <c r="K55" s="28">
        <v>0</v>
      </c>
      <c r="L55" s="29">
        <f t="shared" si="4"/>
        <v>0</v>
      </c>
      <c r="M55" s="28">
        <v>13340499</v>
      </c>
      <c r="N55" s="29">
        <f t="shared" si="5"/>
        <v>2.6353338092770979E-2</v>
      </c>
      <c r="O55" s="30">
        <f t="shared" si="6"/>
        <v>251512666</v>
      </c>
      <c r="P55" s="31">
        <f t="shared" si="7"/>
        <v>0.49684785566958062</v>
      </c>
      <c r="Q55" s="28">
        <v>18567871</v>
      </c>
      <c r="R55" s="29">
        <f t="shared" si="8"/>
        <v>3.6679691076470046E-2</v>
      </c>
      <c r="S55" s="28">
        <v>16681119</v>
      </c>
      <c r="T55" s="29">
        <f t="shared" si="9"/>
        <v>3.2952528145517329E-2</v>
      </c>
      <c r="U55" s="32">
        <f t="shared" si="10"/>
        <v>286761656</v>
      </c>
      <c r="V55" s="33">
        <f t="shared" si="11"/>
        <v>0.56648007489156793</v>
      </c>
      <c r="W55" s="28">
        <v>22917310</v>
      </c>
      <c r="X55" s="29">
        <f t="shared" si="12"/>
        <v>4.5271741229982572E-2</v>
      </c>
      <c r="Y55" s="28">
        <v>7444561</v>
      </c>
      <c r="Z55" s="29">
        <f t="shared" si="13"/>
        <v>1.4706273954614232E-2</v>
      </c>
      <c r="AA55" s="28">
        <v>2742931</v>
      </c>
      <c r="AB55" s="29">
        <f t="shared" si="14"/>
        <v>5.4184920675112973E-3</v>
      </c>
      <c r="AC55" s="28">
        <v>35624336</v>
      </c>
      <c r="AD55" s="29">
        <f t="shared" si="15"/>
        <v>7.0373692238833982E-2</v>
      </c>
      <c r="AE55" s="28">
        <v>33046699</v>
      </c>
      <c r="AF55" s="29">
        <f t="shared" si="16"/>
        <v>6.5281728336926276E-2</v>
      </c>
      <c r="AG55" s="28">
        <v>20577669</v>
      </c>
      <c r="AH55" s="29">
        <f t="shared" si="17"/>
        <v>4.0649923838541012E-2</v>
      </c>
      <c r="AI55" s="28">
        <v>0</v>
      </c>
      <c r="AJ55" s="29">
        <f t="shared" si="18"/>
        <v>0</v>
      </c>
      <c r="AK55" s="28">
        <v>1253850</v>
      </c>
      <c r="AL55" s="29">
        <f t="shared" si="19"/>
        <v>2.4769038225347412E-3</v>
      </c>
      <c r="AM55" s="28">
        <v>6873146</v>
      </c>
      <c r="AN55" s="29">
        <f t="shared" si="20"/>
        <v>1.357747864596193E-2</v>
      </c>
      <c r="AO55" s="34">
        <f t="shared" si="21"/>
        <v>130480502</v>
      </c>
      <c r="AP55" s="35">
        <f t="shared" si="22"/>
        <v>0.25775623413490606</v>
      </c>
      <c r="AQ55" s="28">
        <f>62795583-'[1]Hurricane Data'!V9</f>
        <v>58764602</v>
      </c>
      <c r="AR55" s="29">
        <f t="shared" si="23"/>
        <v>0.11608586938113227</v>
      </c>
      <c r="AS55" s="28">
        <v>30209908</v>
      </c>
      <c r="AT55" s="29">
        <f t="shared" si="24"/>
        <v>5.9677821592393716E-2</v>
      </c>
      <c r="AU55" s="36">
        <f t="shared" si="25"/>
        <v>506216668</v>
      </c>
      <c r="AV55" s="37"/>
      <c r="AW55" s="37"/>
      <c r="AX55" s="37"/>
      <c r="AY55" s="37"/>
    </row>
    <row r="56" spans="1:51" s="38" customFormat="1" x14ac:dyDescent="0.2">
      <c r="A56" s="26">
        <v>53</v>
      </c>
      <c r="B56" s="27" t="s">
        <v>100</v>
      </c>
      <c r="C56" s="28">
        <v>63584536</v>
      </c>
      <c r="D56" s="29">
        <f t="shared" si="0"/>
        <v>0.3477355205777366</v>
      </c>
      <c r="E56" s="28">
        <v>20679095</v>
      </c>
      <c r="F56" s="29">
        <f t="shared" si="1"/>
        <v>0.11309126899819588</v>
      </c>
      <c r="G56" s="28">
        <v>3112720</v>
      </c>
      <c r="H56" s="29">
        <f t="shared" si="2"/>
        <v>1.7023059028263291E-2</v>
      </c>
      <c r="I56" s="28">
        <v>2331963</v>
      </c>
      <c r="J56" s="29">
        <f t="shared" si="3"/>
        <v>1.2753200994861713E-2</v>
      </c>
      <c r="K56" s="28">
        <v>127835</v>
      </c>
      <c r="L56" s="29">
        <f t="shared" si="4"/>
        <v>6.9911291438935655E-4</v>
      </c>
      <c r="M56" s="28">
        <v>10263864</v>
      </c>
      <c r="N56" s="29">
        <f t="shared" si="5"/>
        <v>5.6131731325036169E-2</v>
      </c>
      <c r="O56" s="30">
        <f t="shared" si="6"/>
        <v>100100013</v>
      </c>
      <c r="P56" s="31">
        <f t="shared" si="7"/>
        <v>0.54743389383848307</v>
      </c>
      <c r="Q56" s="28">
        <v>9187837</v>
      </c>
      <c r="R56" s="29">
        <f t="shared" si="8"/>
        <v>5.0247080236276158E-2</v>
      </c>
      <c r="S56" s="28">
        <v>10279871</v>
      </c>
      <c r="T56" s="29">
        <f t="shared" si="9"/>
        <v>5.6219271516850855E-2</v>
      </c>
      <c r="U56" s="32">
        <f t="shared" si="10"/>
        <v>119567721</v>
      </c>
      <c r="V56" s="33">
        <f t="shared" si="11"/>
        <v>0.65390024559161009</v>
      </c>
      <c r="W56" s="28">
        <v>9919034</v>
      </c>
      <c r="X56" s="29">
        <f t="shared" si="12"/>
        <v>5.4245901104291602E-2</v>
      </c>
      <c r="Y56" s="28">
        <v>1797277</v>
      </c>
      <c r="Z56" s="29">
        <f t="shared" si="13"/>
        <v>9.8290731132706973E-3</v>
      </c>
      <c r="AA56" s="28">
        <v>1381992</v>
      </c>
      <c r="AB56" s="29">
        <f t="shared" si="14"/>
        <v>7.5579337019030437E-3</v>
      </c>
      <c r="AC56" s="28">
        <v>14900942</v>
      </c>
      <c r="AD56" s="29">
        <f t="shared" si="15"/>
        <v>8.149130511023403E-2</v>
      </c>
      <c r="AE56" s="28">
        <v>13026980</v>
      </c>
      <c r="AF56" s="29">
        <f t="shared" si="16"/>
        <v>7.124285175023945E-2</v>
      </c>
      <c r="AG56" s="28">
        <v>10720467</v>
      </c>
      <c r="AH56" s="29">
        <f t="shared" si="17"/>
        <v>5.862883348054071E-2</v>
      </c>
      <c r="AI56" s="28">
        <v>0</v>
      </c>
      <c r="AJ56" s="29">
        <f t="shared" si="18"/>
        <v>0</v>
      </c>
      <c r="AK56" s="28">
        <v>49059</v>
      </c>
      <c r="AL56" s="29">
        <f t="shared" si="19"/>
        <v>2.6829726183773961E-4</v>
      </c>
      <c r="AM56" s="28">
        <v>2546201</v>
      </c>
      <c r="AN56" s="29">
        <f t="shared" si="20"/>
        <v>1.3924840628396714E-2</v>
      </c>
      <c r="AO56" s="34">
        <f t="shared" si="21"/>
        <v>54341952</v>
      </c>
      <c r="AP56" s="35">
        <f t="shared" si="22"/>
        <v>0.29718903615071401</v>
      </c>
      <c r="AQ56" s="28">
        <v>3310797</v>
      </c>
      <c r="AR56" s="29">
        <f t="shared" si="23"/>
        <v>1.8106316264102463E-2</v>
      </c>
      <c r="AS56" s="28">
        <v>5632682</v>
      </c>
      <c r="AT56" s="29">
        <f t="shared" si="24"/>
        <v>3.080440199357351E-2</v>
      </c>
      <c r="AU56" s="36">
        <f t="shared" si="25"/>
        <v>182853152</v>
      </c>
      <c r="AV56" s="37"/>
      <c r="AW56" s="37"/>
      <c r="AX56" s="37"/>
      <c r="AY56" s="37"/>
    </row>
    <row r="57" spans="1:51" s="38" customFormat="1" x14ac:dyDescent="0.2">
      <c r="A57" s="26">
        <v>54</v>
      </c>
      <c r="B57" s="27" t="s">
        <v>101</v>
      </c>
      <c r="C57" s="28">
        <v>2551523</v>
      </c>
      <c r="D57" s="29">
        <f t="shared" si="0"/>
        <v>0.26317318712801274</v>
      </c>
      <c r="E57" s="28">
        <v>1620930</v>
      </c>
      <c r="F57" s="29">
        <f t="shared" si="1"/>
        <v>0.16718850436049751</v>
      </c>
      <c r="G57" s="28">
        <v>170927</v>
      </c>
      <c r="H57" s="29">
        <f t="shared" si="2"/>
        <v>1.7630020719480024E-2</v>
      </c>
      <c r="I57" s="28">
        <v>249593</v>
      </c>
      <c r="J57" s="29">
        <f t="shared" si="3"/>
        <v>2.5743912672878934E-2</v>
      </c>
      <c r="K57" s="28">
        <v>32</v>
      </c>
      <c r="L57" s="29">
        <f t="shared" si="4"/>
        <v>3.3005941894689591E-6</v>
      </c>
      <c r="M57" s="28">
        <v>561793</v>
      </c>
      <c r="N57" s="29">
        <f t="shared" si="5"/>
        <v>5.7945334733885467E-2</v>
      </c>
      <c r="O57" s="30">
        <f t="shared" si="6"/>
        <v>5154798</v>
      </c>
      <c r="P57" s="31">
        <f t="shared" si="7"/>
        <v>0.5316842602089441</v>
      </c>
      <c r="Q57" s="28">
        <v>572134</v>
      </c>
      <c r="R57" s="29">
        <f t="shared" si="8"/>
        <v>5.9011942374926046E-2</v>
      </c>
      <c r="S57" s="28">
        <v>666434</v>
      </c>
      <c r="T57" s="29">
        <f t="shared" si="9"/>
        <v>6.8738380877017391E-2</v>
      </c>
      <c r="U57" s="32">
        <f t="shared" si="10"/>
        <v>6393366</v>
      </c>
      <c r="V57" s="33">
        <f t="shared" si="11"/>
        <v>0.65943458346088757</v>
      </c>
      <c r="W57" s="28">
        <v>478046</v>
      </c>
      <c r="X57" s="29">
        <f t="shared" si="12"/>
        <v>4.9307370309339939E-2</v>
      </c>
      <c r="Y57" s="28">
        <v>369575</v>
      </c>
      <c r="Z57" s="29">
        <f t="shared" si="13"/>
        <v>3.8119284299155953E-2</v>
      </c>
      <c r="AA57" s="28">
        <v>339636</v>
      </c>
      <c r="AB57" s="29">
        <f t="shared" si="14"/>
        <v>3.5031269004202482E-2</v>
      </c>
      <c r="AC57" s="28">
        <v>829176</v>
      </c>
      <c r="AD57" s="29">
        <f t="shared" si="15"/>
        <v>8.5524171488972303E-2</v>
      </c>
      <c r="AE57" s="28">
        <v>572711</v>
      </c>
      <c r="AF57" s="29">
        <f t="shared" si="16"/>
        <v>5.9071456213904909E-2</v>
      </c>
      <c r="AG57" s="28">
        <v>620493</v>
      </c>
      <c r="AH57" s="29">
        <f t="shared" si="17"/>
        <v>6.3999862200192589E-2</v>
      </c>
      <c r="AI57" s="28">
        <v>0</v>
      </c>
      <c r="AJ57" s="29">
        <f t="shared" si="18"/>
        <v>0</v>
      </c>
      <c r="AK57" s="28">
        <v>0</v>
      </c>
      <c r="AL57" s="29">
        <f t="shared" si="19"/>
        <v>0</v>
      </c>
      <c r="AM57" s="28">
        <v>0</v>
      </c>
      <c r="AN57" s="29">
        <f t="shared" si="20"/>
        <v>0</v>
      </c>
      <c r="AO57" s="34">
        <f t="shared" si="21"/>
        <v>3209637</v>
      </c>
      <c r="AP57" s="35">
        <f t="shared" si="22"/>
        <v>0.33105341351576817</v>
      </c>
      <c r="AQ57" s="28">
        <v>13262</v>
      </c>
      <c r="AR57" s="29">
        <f t="shared" si="23"/>
        <v>1.3678900043980417E-3</v>
      </c>
      <c r="AS57" s="28">
        <v>78959</v>
      </c>
      <c r="AT57" s="29">
        <f t="shared" si="24"/>
        <v>8.1441130189462366E-3</v>
      </c>
      <c r="AU57" s="36">
        <f t="shared" si="25"/>
        <v>9695224</v>
      </c>
      <c r="AV57" s="37"/>
      <c r="AW57" s="37"/>
      <c r="AX57" s="37"/>
      <c r="AY57" s="37"/>
    </row>
    <row r="58" spans="1:51" x14ac:dyDescent="0.2">
      <c r="A58" s="39">
        <v>55</v>
      </c>
      <c r="B58" s="40" t="s">
        <v>102</v>
      </c>
      <c r="C58" s="41">
        <v>60594789</v>
      </c>
      <c r="D58" s="42">
        <f t="shared" si="0"/>
        <v>0.35736393127052918</v>
      </c>
      <c r="E58" s="41">
        <v>20504007</v>
      </c>
      <c r="F58" s="42">
        <f t="shared" si="1"/>
        <v>0.12092446676096932</v>
      </c>
      <c r="G58" s="41">
        <v>3905307</v>
      </c>
      <c r="H58" s="42">
        <f t="shared" si="2"/>
        <v>2.3031945244306677E-2</v>
      </c>
      <c r="I58" s="41">
        <v>6022305</v>
      </c>
      <c r="J58" s="42">
        <f t="shared" si="3"/>
        <v>3.551715627081669E-2</v>
      </c>
      <c r="K58" s="41">
        <v>511550</v>
      </c>
      <c r="L58" s="42">
        <f t="shared" si="4"/>
        <v>3.0169181551476187E-3</v>
      </c>
      <c r="M58" s="41">
        <v>13325857</v>
      </c>
      <c r="N58" s="42">
        <f t="shared" si="5"/>
        <v>7.8590597040760393E-2</v>
      </c>
      <c r="O58" s="43">
        <f t="shared" si="6"/>
        <v>104863815</v>
      </c>
      <c r="P58" s="44">
        <f t="shared" si="7"/>
        <v>0.61844501474252989</v>
      </c>
      <c r="Q58" s="41">
        <v>7870027</v>
      </c>
      <c r="R58" s="42">
        <f t="shared" si="8"/>
        <v>4.6414284699055702E-2</v>
      </c>
      <c r="S58" s="41">
        <v>10094549</v>
      </c>
      <c r="T58" s="42">
        <f t="shared" si="9"/>
        <v>5.9533629451915232E-2</v>
      </c>
      <c r="U58" s="45">
        <f t="shared" si="10"/>
        <v>122828391</v>
      </c>
      <c r="V58" s="46">
        <f t="shared" si="11"/>
        <v>0.72439292889350082</v>
      </c>
      <c r="W58" s="41">
        <v>8156126</v>
      </c>
      <c r="X58" s="42">
        <f t="shared" si="12"/>
        <v>4.8101582650907096E-2</v>
      </c>
      <c r="Y58" s="41">
        <v>1832675</v>
      </c>
      <c r="Z58" s="42">
        <f t="shared" si="13"/>
        <v>1.0808387215296963E-2</v>
      </c>
      <c r="AA58" s="41">
        <v>1730498</v>
      </c>
      <c r="AB58" s="42">
        <f t="shared" si="14"/>
        <v>1.0205787965294973E-2</v>
      </c>
      <c r="AC58" s="41">
        <v>11711139</v>
      </c>
      <c r="AD58" s="42">
        <f t="shared" si="15"/>
        <v>6.9067633401539097E-2</v>
      </c>
      <c r="AE58" s="41">
        <v>9038757</v>
      </c>
      <c r="AF58" s="42">
        <f t="shared" si="16"/>
        <v>5.3306988746491299E-2</v>
      </c>
      <c r="AG58" s="41">
        <v>10494881</v>
      </c>
      <c r="AH58" s="42">
        <f t="shared" si="17"/>
        <v>6.1894628139993732E-2</v>
      </c>
      <c r="AI58" s="41">
        <v>0</v>
      </c>
      <c r="AJ58" s="42">
        <f t="shared" si="18"/>
        <v>0</v>
      </c>
      <c r="AK58" s="41">
        <v>1600</v>
      </c>
      <c r="AL58" s="42">
        <f t="shared" si="19"/>
        <v>9.4361627372420873E-6</v>
      </c>
      <c r="AM58" s="41">
        <v>1291423</v>
      </c>
      <c r="AN58" s="42">
        <f t="shared" si="20"/>
        <v>7.6162984941358673E-3</v>
      </c>
      <c r="AO58" s="47">
        <f t="shared" si="21"/>
        <v>44257099</v>
      </c>
      <c r="AP58" s="48">
        <f t="shared" si="22"/>
        <v>0.26101074277639624</v>
      </c>
      <c r="AQ58" s="41">
        <v>2289913</v>
      </c>
      <c r="AR58" s="42">
        <f t="shared" si="23"/>
        <v>1.3504994826328899E-2</v>
      </c>
      <c r="AS58" s="41">
        <v>185047</v>
      </c>
      <c r="AT58" s="42">
        <f t="shared" si="24"/>
        <v>1.0913335037740228E-3</v>
      </c>
      <c r="AU58" s="49">
        <f t="shared" si="25"/>
        <v>169560450</v>
      </c>
    </row>
    <row r="59" spans="1:51" x14ac:dyDescent="0.2">
      <c r="A59" s="15">
        <v>56</v>
      </c>
      <c r="B59" s="16" t="s">
        <v>103</v>
      </c>
      <c r="C59" s="17">
        <v>10264230</v>
      </c>
      <c r="D59" s="18">
        <f t="shared" si="0"/>
        <v>0.37496079329171306</v>
      </c>
      <c r="E59" s="17">
        <v>3144169</v>
      </c>
      <c r="F59" s="18">
        <f t="shared" si="1"/>
        <v>0.11485908855152428</v>
      </c>
      <c r="G59" s="17">
        <v>702651</v>
      </c>
      <c r="H59" s="18">
        <f t="shared" si="2"/>
        <v>2.5668420949960732E-2</v>
      </c>
      <c r="I59" s="17">
        <v>303985</v>
      </c>
      <c r="J59" s="18">
        <f t="shared" si="3"/>
        <v>1.1104822938377393E-2</v>
      </c>
      <c r="K59" s="17">
        <v>0</v>
      </c>
      <c r="L59" s="18">
        <f t="shared" si="4"/>
        <v>0</v>
      </c>
      <c r="M59" s="17">
        <v>1609500</v>
      </c>
      <c r="N59" s="18">
        <f t="shared" si="5"/>
        <v>5.8796363370950587E-2</v>
      </c>
      <c r="O59" s="19">
        <f t="shared" si="6"/>
        <v>16024535</v>
      </c>
      <c r="P59" s="20">
        <f t="shared" si="7"/>
        <v>0.58538948910252597</v>
      </c>
      <c r="Q59" s="17">
        <v>700478</v>
      </c>
      <c r="R59" s="18">
        <f t="shared" si="8"/>
        <v>2.5589039466515518E-2</v>
      </c>
      <c r="S59" s="17">
        <v>1971646</v>
      </c>
      <c r="T59" s="18">
        <f t="shared" si="9"/>
        <v>7.2025855641429784E-2</v>
      </c>
      <c r="U59" s="21">
        <f t="shared" si="10"/>
        <v>18696659</v>
      </c>
      <c r="V59" s="22">
        <f t="shared" si="11"/>
        <v>0.68300438421047138</v>
      </c>
      <c r="W59" s="17">
        <v>1120510</v>
      </c>
      <c r="X59" s="18">
        <f t="shared" si="12"/>
        <v>4.0933155092130379E-2</v>
      </c>
      <c r="Y59" s="17">
        <v>768577</v>
      </c>
      <c r="Z59" s="18">
        <f t="shared" si="13"/>
        <v>2.807675214076116E-2</v>
      </c>
      <c r="AA59" s="17">
        <v>371502</v>
      </c>
      <c r="AB59" s="18">
        <f t="shared" si="14"/>
        <v>1.3571274672280139E-2</v>
      </c>
      <c r="AC59" s="17">
        <v>1782910</v>
      </c>
      <c r="AD59" s="18">
        <f t="shared" si="15"/>
        <v>6.5131173791675365E-2</v>
      </c>
      <c r="AE59" s="17">
        <v>2663745</v>
      </c>
      <c r="AF59" s="18">
        <f t="shared" si="16"/>
        <v>9.730880332249317E-2</v>
      </c>
      <c r="AG59" s="17">
        <v>1802683</v>
      </c>
      <c r="AH59" s="18">
        <f t="shared" si="17"/>
        <v>6.5853497800953911E-2</v>
      </c>
      <c r="AI59" s="17">
        <v>0</v>
      </c>
      <c r="AJ59" s="18">
        <f t="shared" si="18"/>
        <v>0</v>
      </c>
      <c r="AK59" s="17">
        <v>15488</v>
      </c>
      <c r="AL59" s="18">
        <f t="shared" si="19"/>
        <v>5.6578942273332255E-4</v>
      </c>
      <c r="AM59" s="17">
        <v>103506</v>
      </c>
      <c r="AN59" s="18">
        <f t="shared" si="20"/>
        <v>3.7811596067558939E-3</v>
      </c>
      <c r="AO59" s="23">
        <f t="shared" si="21"/>
        <v>8628921</v>
      </c>
      <c r="AP59" s="24">
        <f t="shared" si="22"/>
        <v>0.31522160584978337</v>
      </c>
      <c r="AQ59" s="17">
        <v>48562</v>
      </c>
      <c r="AR59" s="18">
        <f t="shared" si="23"/>
        <v>1.774009939745326E-3</v>
      </c>
      <c r="AS59" s="17">
        <v>0</v>
      </c>
      <c r="AT59" s="18">
        <f t="shared" si="24"/>
        <v>0</v>
      </c>
      <c r="AU59" s="25">
        <f t="shared" si="25"/>
        <v>27374142</v>
      </c>
    </row>
    <row r="60" spans="1:51" s="38" customFormat="1" x14ac:dyDescent="0.2">
      <c r="A60" s="26">
        <v>57</v>
      </c>
      <c r="B60" s="27" t="s">
        <v>104</v>
      </c>
      <c r="C60" s="28">
        <v>31621308</v>
      </c>
      <c r="D60" s="29">
        <f t="shared" si="0"/>
        <v>0.32750207657970232</v>
      </c>
      <c r="E60" s="28">
        <v>10642350</v>
      </c>
      <c r="F60" s="29">
        <f t="shared" si="1"/>
        <v>0.11022288276904912</v>
      </c>
      <c r="G60" s="28">
        <v>2350527</v>
      </c>
      <c r="H60" s="29">
        <f t="shared" si="2"/>
        <v>2.4344422234420474E-2</v>
      </c>
      <c r="I60" s="28">
        <v>942094</v>
      </c>
      <c r="J60" s="29">
        <f t="shared" si="3"/>
        <v>9.7572732074611875E-3</v>
      </c>
      <c r="K60" s="28">
        <v>104394</v>
      </c>
      <c r="L60" s="29">
        <f t="shared" si="4"/>
        <v>1.0812092840201755E-3</v>
      </c>
      <c r="M60" s="28">
        <v>4346529</v>
      </c>
      <c r="N60" s="29">
        <f t="shared" si="5"/>
        <v>4.5017026917858582E-2</v>
      </c>
      <c r="O60" s="30">
        <f t="shared" si="6"/>
        <v>50007202</v>
      </c>
      <c r="P60" s="31">
        <f t="shared" si="7"/>
        <v>0.51792489099251193</v>
      </c>
      <c r="Q60" s="28">
        <v>4335354</v>
      </c>
      <c r="R60" s="29">
        <f t="shared" si="8"/>
        <v>4.4901287375845388E-2</v>
      </c>
      <c r="S60" s="28">
        <v>4515665</v>
      </c>
      <c r="T60" s="29">
        <f t="shared" si="9"/>
        <v>4.6768769484117532E-2</v>
      </c>
      <c r="U60" s="32">
        <f t="shared" si="10"/>
        <v>58858221</v>
      </c>
      <c r="V60" s="33">
        <f t="shared" si="11"/>
        <v>0.60959494785247481</v>
      </c>
      <c r="W60" s="28">
        <v>4515973</v>
      </c>
      <c r="X60" s="29">
        <f t="shared" si="12"/>
        <v>4.6771959441964515E-2</v>
      </c>
      <c r="Y60" s="28">
        <v>2885583</v>
      </c>
      <c r="Z60" s="29">
        <f t="shared" si="13"/>
        <v>2.9886000434994252E-2</v>
      </c>
      <c r="AA60" s="28">
        <v>751027</v>
      </c>
      <c r="AB60" s="29">
        <f t="shared" si="14"/>
        <v>7.7783911426884712E-3</v>
      </c>
      <c r="AC60" s="28">
        <v>7117119</v>
      </c>
      <c r="AD60" s="29">
        <f t="shared" si="15"/>
        <v>7.3712044162273574E-2</v>
      </c>
      <c r="AE60" s="28">
        <v>5012364</v>
      </c>
      <c r="AF60" s="29">
        <f t="shared" si="16"/>
        <v>5.1913084005675639E-2</v>
      </c>
      <c r="AG60" s="28">
        <v>4857041</v>
      </c>
      <c r="AH60" s="29">
        <f t="shared" si="17"/>
        <v>5.0304402763249198E-2</v>
      </c>
      <c r="AI60" s="28">
        <v>0</v>
      </c>
      <c r="AJ60" s="29">
        <f t="shared" si="18"/>
        <v>0</v>
      </c>
      <c r="AK60" s="28">
        <v>40584</v>
      </c>
      <c r="AL60" s="29">
        <f t="shared" si="19"/>
        <v>4.2032873137033547E-4</v>
      </c>
      <c r="AM60" s="28">
        <v>775310</v>
      </c>
      <c r="AN60" s="29">
        <f t="shared" si="20"/>
        <v>8.029890319306494E-3</v>
      </c>
      <c r="AO60" s="34">
        <f t="shared" si="21"/>
        <v>25955001</v>
      </c>
      <c r="AP60" s="35">
        <f t="shared" si="22"/>
        <v>0.26881610100152248</v>
      </c>
      <c r="AQ60" s="28">
        <v>11261370</v>
      </c>
      <c r="AR60" s="29">
        <f t="shared" si="23"/>
        <v>0.11663407662113036</v>
      </c>
      <c r="AS60" s="28">
        <v>478408</v>
      </c>
      <c r="AT60" s="29">
        <f t="shared" si="24"/>
        <v>4.9548745248723502E-3</v>
      </c>
      <c r="AU60" s="36">
        <f t="shared" si="25"/>
        <v>96553000</v>
      </c>
      <c r="AV60" s="37"/>
      <c r="AW60" s="37"/>
      <c r="AX60" s="37"/>
      <c r="AY60" s="37"/>
    </row>
    <row r="61" spans="1:51" s="38" customFormat="1" x14ac:dyDescent="0.2">
      <c r="A61" s="26">
        <v>58</v>
      </c>
      <c r="B61" s="27" t="s">
        <v>105</v>
      </c>
      <c r="C61" s="28">
        <v>34517601</v>
      </c>
      <c r="D61" s="29">
        <f t="shared" si="0"/>
        <v>0.35539059311883253</v>
      </c>
      <c r="E61" s="28">
        <v>11070172</v>
      </c>
      <c r="F61" s="29">
        <f t="shared" si="1"/>
        <v>0.11397764847584547</v>
      </c>
      <c r="G61" s="28">
        <v>2079461</v>
      </c>
      <c r="H61" s="29">
        <f t="shared" si="2"/>
        <v>2.1409972209757003E-2</v>
      </c>
      <c r="I61" s="28">
        <v>1091292</v>
      </c>
      <c r="J61" s="29">
        <f t="shared" si="3"/>
        <v>1.1235859385066679E-2</v>
      </c>
      <c r="K61" s="28">
        <v>141455</v>
      </c>
      <c r="L61" s="29">
        <f t="shared" si="4"/>
        <v>1.4564099153247774E-3</v>
      </c>
      <c r="M61" s="28">
        <v>3840014</v>
      </c>
      <c r="N61" s="29">
        <f t="shared" si="5"/>
        <v>3.9536491920299462E-2</v>
      </c>
      <c r="O61" s="30">
        <f t="shared" si="6"/>
        <v>52739995</v>
      </c>
      <c r="P61" s="31">
        <f t="shared" si="7"/>
        <v>0.54300697502512596</v>
      </c>
      <c r="Q61" s="28">
        <v>4530346</v>
      </c>
      <c r="R61" s="29">
        <f t="shared" si="8"/>
        <v>4.6644097658279628E-2</v>
      </c>
      <c r="S61" s="28">
        <v>4397799</v>
      </c>
      <c r="T61" s="29">
        <f t="shared" si="9"/>
        <v>4.5279403833059215E-2</v>
      </c>
      <c r="U61" s="32">
        <f t="shared" si="10"/>
        <v>61668140</v>
      </c>
      <c r="V61" s="33">
        <f t="shared" si="11"/>
        <v>0.63493047651646473</v>
      </c>
      <c r="W61" s="28">
        <v>5846260</v>
      </c>
      <c r="X61" s="29">
        <f t="shared" si="12"/>
        <v>6.0192648061691938E-2</v>
      </c>
      <c r="Y61" s="28">
        <v>1776982</v>
      </c>
      <c r="Z61" s="29">
        <f t="shared" si="13"/>
        <v>1.8295671444301394E-2</v>
      </c>
      <c r="AA61" s="28">
        <v>556327</v>
      </c>
      <c r="AB61" s="29">
        <f t="shared" si="14"/>
        <v>5.7279004557130361E-3</v>
      </c>
      <c r="AC61" s="28">
        <v>8558025</v>
      </c>
      <c r="AD61" s="29">
        <f t="shared" si="15"/>
        <v>8.8112774137339284E-2</v>
      </c>
      <c r="AE61" s="28">
        <v>6744348</v>
      </c>
      <c r="AF61" s="29">
        <f t="shared" si="16"/>
        <v>6.9439293765514346E-2</v>
      </c>
      <c r="AG61" s="28">
        <v>6252582</v>
      </c>
      <c r="AH61" s="29">
        <f t="shared" si="17"/>
        <v>6.4376108452732159E-2</v>
      </c>
      <c r="AI61" s="28">
        <v>34595</v>
      </c>
      <c r="AJ61" s="29">
        <f t="shared" si="18"/>
        <v>3.5618748733279613E-4</v>
      </c>
      <c r="AK61" s="28">
        <v>21832</v>
      </c>
      <c r="AL61" s="29">
        <f t="shared" si="19"/>
        <v>2.2478061059255978E-4</v>
      </c>
      <c r="AM61" s="28">
        <v>697366</v>
      </c>
      <c r="AN61" s="29">
        <f t="shared" si="20"/>
        <v>7.1800272666952651E-3</v>
      </c>
      <c r="AO61" s="34">
        <f t="shared" si="21"/>
        <v>30488317</v>
      </c>
      <c r="AP61" s="35">
        <f t="shared" si="22"/>
        <v>0.31390539168191278</v>
      </c>
      <c r="AQ61" s="28">
        <v>2700452</v>
      </c>
      <c r="AR61" s="29">
        <f t="shared" si="23"/>
        <v>2.7803648288562622E-2</v>
      </c>
      <c r="AS61" s="28">
        <v>2268906</v>
      </c>
      <c r="AT61" s="29">
        <f t="shared" si="24"/>
        <v>2.3360483513059839E-2</v>
      </c>
      <c r="AU61" s="36">
        <f t="shared" si="25"/>
        <v>97125815</v>
      </c>
      <c r="AV61" s="37"/>
      <c r="AW61" s="37"/>
      <c r="AX61" s="37"/>
      <c r="AY61" s="37"/>
    </row>
    <row r="62" spans="1:51" s="38" customFormat="1" x14ac:dyDescent="0.2">
      <c r="A62" s="26">
        <v>59</v>
      </c>
      <c r="B62" s="27" t="s">
        <v>106</v>
      </c>
      <c r="C62" s="28">
        <v>18223153</v>
      </c>
      <c r="D62" s="29">
        <f t="shared" si="0"/>
        <v>0.3259752531353769</v>
      </c>
      <c r="E62" s="28">
        <v>6498020</v>
      </c>
      <c r="F62" s="29">
        <f t="shared" si="1"/>
        <v>0.11623640071390182</v>
      </c>
      <c r="G62" s="28">
        <v>1261681</v>
      </c>
      <c r="H62" s="29">
        <f t="shared" si="2"/>
        <v>2.2568914575380863E-2</v>
      </c>
      <c r="I62" s="28">
        <v>519023</v>
      </c>
      <c r="J62" s="29">
        <f t="shared" si="3"/>
        <v>9.2842689631197593E-3</v>
      </c>
      <c r="K62" s="28">
        <v>171078</v>
      </c>
      <c r="L62" s="29">
        <f t="shared" si="4"/>
        <v>3.060238497470444E-3</v>
      </c>
      <c r="M62" s="28">
        <v>3283457</v>
      </c>
      <c r="N62" s="29">
        <f t="shared" si="5"/>
        <v>5.8734387333197788E-2</v>
      </c>
      <c r="O62" s="30">
        <f t="shared" si="6"/>
        <v>29956412</v>
      </c>
      <c r="P62" s="31">
        <f t="shared" si="7"/>
        <v>0.53585946321844757</v>
      </c>
      <c r="Q62" s="28">
        <v>1876144</v>
      </c>
      <c r="R62" s="29">
        <f t="shared" si="8"/>
        <v>3.3560411599376824E-2</v>
      </c>
      <c r="S62" s="28">
        <v>3385605</v>
      </c>
      <c r="T62" s="29">
        <f t="shared" si="9"/>
        <v>6.0561607911177491E-2</v>
      </c>
      <c r="U62" s="32">
        <f t="shared" si="10"/>
        <v>35218161</v>
      </c>
      <c r="V62" s="33">
        <f>U62/$AU62</f>
        <v>0.6299814827290019</v>
      </c>
      <c r="W62" s="28">
        <v>3398651</v>
      </c>
      <c r="X62" s="29">
        <f t="shared" si="12"/>
        <v>6.079497439569332E-2</v>
      </c>
      <c r="Y62" s="28">
        <v>1270759</v>
      </c>
      <c r="Z62" s="29">
        <f t="shared" si="13"/>
        <v>2.2731301586452049E-2</v>
      </c>
      <c r="AA62" s="28">
        <v>434494</v>
      </c>
      <c r="AB62" s="29">
        <f t="shared" si="14"/>
        <v>7.7722165662441871E-3</v>
      </c>
      <c r="AC62" s="28">
        <v>5194775</v>
      </c>
      <c r="AD62" s="29">
        <f t="shared" si="15"/>
        <v>9.2923990464566023E-2</v>
      </c>
      <c r="AE62" s="28">
        <v>3981250</v>
      </c>
      <c r="AF62" s="29">
        <f t="shared" si="16"/>
        <v>7.121648907547555E-2</v>
      </c>
      <c r="AG62" s="28">
        <v>3940008</v>
      </c>
      <c r="AH62" s="29">
        <f t="shared" si="17"/>
        <v>7.0478753328549137E-2</v>
      </c>
      <c r="AI62" s="28">
        <v>0</v>
      </c>
      <c r="AJ62" s="29">
        <f t="shared" si="18"/>
        <v>0</v>
      </c>
      <c r="AK62" s="28">
        <v>29938</v>
      </c>
      <c r="AL62" s="29">
        <f t="shared" si="19"/>
        <v>5.3553010987543784E-4</v>
      </c>
      <c r="AM62" s="28">
        <v>0</v>
      </c>
      <c r="AN62" s="29">
        <f t="shared" si="20"/>
        <v>0</v>
      </c>
      <c r="AO62" s="34">
        <f t="shared" si="21"/>
        <v>18249875</v>
      </c>
      <c r="AP62" s="35">
        <f t="shared" si="22"/>
        <v>0.32645325552685567</v>
      </c>
      <c r="AQ62" s="28">
        <v>561826</v>
      </c>
      <c r="AR62" s="29">
        <f t="shared" si="23"/>
        <v>1.0049927834554002E-2</v>
      </c>
      <c r="AS62" s="28">
        <v>1873624</v>
      </c>
      <c r="AT62" s="29">
        <f t="shared" si="24"/>
        <v>3.3515333909588392E-2</v>
      </c>
      <c r="AU62" s="36">
        <f>U62+AO62+AQ62+AS62</f>
        <v>55903486</v>
      </c>
      <c r="AV62" s="37"/>
      <c r="AW62" s="37"/>
      <c r="AX62" s="37"/>
      <c r="AY62" s="37"/>
    </row>
    <row r="63" spans="1:51" x14ac:dyDescent="0.2">
      <c r="A63" s="39">
        <v>60</v>
      </c>
      <c r="B63" s="40" t="s">
        <v>107</v>
      </c>
      <c r="C63" s="41">
        <v>26201345</v>
      </c>
      <c r="D63" s="42">
        <f t="shared" si="0"/>
        <v>0.33728264166801131</v>
      </c>
      <c r="E63" s="41">
        <v>10579624</v>
      </c>
      <c r="F63" s="42">
        <f t="shared" si="1"/>
        <v>0.13618856324262332</v>
      </c>
      <c r="G63" s="41">
        <v>1370622</v>
      </c>
      <c r="H63" s="42">
        <f t="shared" si="2"/>
        <v>1.7643636572408517E-2</v>
      </c>
      <c r="I63" s="41">
        <v>690330</v>
      </c>
      <c r="J63" s="42">
        <f t="shared" si="3"/>
        <v>8.88642648011689E-3</v>
      </c>
      <c r="K63" s="41">
        <v>117360</v>
      </c>
      <c r="L63" s="42">
        <f t="shared" si="4"/>
        <v>1.5107427052373766E-3</v>
      </c>
      <c r="M63" s="41">
        <v>3358550</v>
      </c>
      <c r="N63" s="42">
        <f t="shared" si="5"/>
        <v>4.3233681941675109E-2</v>
      </c>
      <c r="O63" s="43">
        <f t="shared" si="6"/>
        <v>42317831</v>
      </c>
      <c r="P63" s="44">
        <f t="shared" si="7"/>
        <v>0.54474569261007255</v>
      </c>
      <c r="Q63" s="41">
        <v>3554147</v>
      </c>
      <c r="R63" s="42">
        <f t="shared" si="8"/>
        <v>4.5751547832236762E-2</v>
      </c>
      <c r="S63" s="41">
        <v>3621089</v>
      </c>
      <c r="T63" s="42">
        <f t="shared" si="9"/>
        <v>4.661327361763213E-2</v>
      </c>
      <c r="U63" s="45">
        <f t="shared" si="10"/>
        <v>49493067</v>
      </c>
      <c r="V63" s="46">
        <f t="shared" si="11"/>
        <v>0.63711051405994146</v>
      </c>
      <c r="W63" s="41">
        <v>3843367</v>
      </c>
      <c r="X63" s="42">
        <f t="shared" si="12"/>
        <v>4.9474596615542432E-2</v>
      </c>
      <c r="Y63" s="41">
        <v>1302314</v>
      </c>
      <c r="Z63" s="42">
        <f t="shared" si="13"/>
        <v>1.6764326648163845E-2</v>
      </c>
      <c r="AA63" s="41">
        <v>581725</v>
      </c>
      <c r="AB63" s="42">
        <f t="shared" si="14"/>
        <v>7.4883844598177644E-3</v>
      </c>
      <c r="AC63" s="41">
        <v>5479489</v>
      </c>
      <c r="AD63" s="42">
        <f t="shared" si="15"/>
        <v>7.0535940995044705E-2</v>
      </c>
      <c r="AE63" s="41">
        <v>3675554</v>
      </c>
      <c r="AF63" s="42">
        <f t="shared" si="16"/>
        <v>4.7314386445177749E-2</v>
      </c>
      <c r="AG63" s="41">
        <v>4756535</v>
      </c>
      <c r="AH63" s="42">
        <f t="shared" si="17"/>
        <v>6.1229554818134496E-2</v>
      </c>
      <c r="AI63" s="41">
        <v>0</v>
      </c>
      <c r="AJ63" s="42">
        <f t="shared" si="18"/>
        <v>0</v>
      </c>
      <c r="AK63" s="41">
        <v>20300</v>
      </c>
      <c r="AL63" s="42">
        <f t="shared" si="19"/>
        <v>2.613162654764719E-4</v>
      </c>
      <c r="AM63" s="41">
        <v>264015</v>
      </c>
      <c r="AN63" s="42">
        <f t="shared" si="20"/>
        <v>3.3985918142744203E-3</v>
      </c>
      <c r="AO63" s="47">
        <f t="shared" si="21"/>
        <v>19923299</v>
      </c>
      <c r="AP63" s="48">
        <f t="shared" si="22"/>
        <v>0.25646709806163187</v>
      </c>
      <c r="AQ63" s="41">
        <v>1774095</v>
      </c>
      <c r="AR63" s="42">
        <f t="shared" si="23"/>
        <v>2.2837432512338988E-2</v>
      </c>
      <c r="AS63" s="41">
        <v>6493184</v>
      </c>
      <c r="AT63" s="42">
        <f t="shared" si="24"/>
        <v>8.3584955366087677E-2</v>
      </c>
      <c r="AU63" s="49">
        <f t="shared" si="25"/>
        <v>77683645</v>
      </c>
    </row>
    <row r="64" spans="1:51" x14ac:dyDescent="0.2">
      <c r="A64" s="15">
        <v>61</v>
      </c>
      <c r="B64" s="16" t="s">
        <v>108</v>
      </c>
      <c r="C64" s="17">
        <v>13468922</v>
      </c>
      <c r="D64" s="18">
        <f t="shared" si="0"/>
        <v>0.30293480049179677</v>
      </c>
      <c r="E64" s="17">
        <v>5926762</v>
      </c>
      <c r="F64" s="18">
        <f t="shared" si="1"/>
        <v>0.13330112566041755</v>
      </c>
      <c r="G64" s="17">
        <v>530409</v>
      </c>
      <c r="H64" s="18">
        <f t="shared" si="2"/>
        <v>1.1929636580719187E-2</v>
      </c>
      <c r="I64" s="17">
        <v>2027341</v>
      </c>
      <c r="J64" s="18">
        <f t="shared" si="3"/>
        <v>4.5597720542433891E-2</v>
      </c>
      <c r="K64" s="17">
        <v>0</v>
      </c>
      <c r="L64" s="18">
        <f t="shared" si="4"/>
        <v>0</v>
      </c>
      <c r="M64" s="17">
        <v>4169744</v>
      </c>
      <c r="N64" s="18">
        <f t="shared" si="5"/>
        <v>9.3783345596764656E-2</v>
      </c>
      <c r="O64" s="19">
        <f t="shared" si="6"/>
        <v>26123178</v>
      </c>
      <c r="P64" s="20">
        <f t="shared" si="7"/>
        <v>0.58754662887213205</v>
      </c>
      <c r="Q64" s="17">
        <v>1988898</v>
      </c>
      <c r="R64" s="18">
        <f t="shared" si="8"/>
        <v>4.4733083971273548E-2</v>
      </c>
      <c r="S64" s="17">
        <v>1698772</v>
      </c>
      <c r="T64" s="18">
        <f t="shared" si="9"/>
        <v>3.8207746462638255E-2</v>
      </c>
      <c r="U64" s="21">
        <f t="shared" si="10"/>
        <v>29810848</v>
      </c>
      <c r="V64" s="22">
        <f t="shared" si="11"/>
        <v>0.67048745930604381</v>
      </c>
      <c r="W64" s="17">
        <v>2387875</v>
      </c>
      <c r="X64" s="18">
        <f t="shared" si="12"/>
        <v>5.3706631957950994E-2</v>
      </c>
      <c r="Y64" s="17">
        <v>1374277</v>
      </c>
      <c r="Z64" s="18">
        <f t="shared" si="13"/>
        <v>3.090940231263237E-2</v>
      </c>
      <c r="AA64" s="17">
        <v>530795</v>
      </c>
      <c r="AB64" s="18">
        <f t="shared" si="14"/>
        <v>1.1938318257915762E-2</v>
      </c>
      <c r="AC64" s="17">
        <v>3115104</v>
      </c>
      <c r="AD64" s="18">
        <f t="shared" si="15"/>
        <v>7.0063024253254863E-2</v>
      </c>
      <c r="AE64" s="17">
        <v>2493424</v>
      </c>
      <c r="AF64" s="18">
        <f t="shared" si="16"/>
        <v>5.6080575860596553E-2</v>
      </c>
      <c r="AG64" s="17">
        <v>2212164</v>
      </c>
      <c r="AH64" s="18">
        <f t="shared" si="17"/>
        <v>4.9754647030782057E-2</v>
      </c>
      <c r="AI64" s="17">
        <v>0</v>
      </c>
      <c r="AJ64" s="18">
        <f t="shared" si="18"/>
        <v>0</v>
      </c>
      <c r="AK64" s="17">
        <v>0</v>
      </c>
      <c r="AL64" s="18">
        <f t="shared" si="19"/>
        <v>0</v>
      </c>
      <c r="AM64" s="17">
        <v>349741</v>
      </c>
      <c r="AN64" s="18">
        <f t="shared" si="20"/>
        <v>7.8661618248885463E-3</v>
      </c>
      <c r="AO64" s="23">
        <f t="shared" si="21"/>
        <v>12463380</v>
      </c>
      <c r="AP64" s="24">
        <f t="shared" si="22"/>
        <v>0.28031876149802115</v>
      </c>
      <c r="AQ64" s="17">
        <v>289727</v>
      </c>
      <c r="AR64" s="18">
        <f t="shared" si="23"/>
        <v>6.5163634433466023E-3</v>
      </c>
      <c r="AS64" s="17">
        <v>1897500</v>
      </c>
      <c r="AT64" s="18">
        <f t="shared" si="24"/>
        <v>4.2677415752588391E-2</v>
      </c>
      <c r="AU64" s="25">
        <f>U64+AO64+AQ64+AS64</f>
        <v>44461455</v>
      </c>
    </row>
    <row r="65" spans="1:51" s="38" customFormat="1" x14ac:dyDescent="0.2">
      <c r="A65" s="26">
        <v>62</v>
      </c>
      <c r="B65" s="27" t="s">
        <v>109</v>
      </c>
      <c r="C65" s="28">
        <v>8327815</v>
      </c>
      <c r="D65" s="29">
        <f t="shared" si="0"/>
        <v>0.39414696736028071</v>
      </c>
      <c r="E65" s="28">
        <v>2007405</v>
      </c>
      <c r="F65" s="29">
        <f t="shared" si="1"/>
        <v>9.5008425741189534E-2</v>
      </c>
      <c r="G65" s="28">
        <v>709535</v>
      </c>
      <c r="H65" s="29">
        <f t="shared" si="2"/>
        <v>3.3581565931276904E-2</v>
      </c>
      <c r="I65" s="28">
        <v>270406</v>
      </c>
      <c r="J65" s="29">
        <f t="shared" si="3"/>
        <v>1.2798039444442999E-2</v>
      </c>
      <c r="K65" s="28">
        <v>64177</v>
      </c>
      <c r="L65" s="29">
        <f t="shared" si="4"/>
        <v>3.037431778237237E-3</v>
      </c>
      <c r="M65" s="28">
        <v>1246553</v>
      </c>
      <c r="N65" s="29">
        <f t="shared" si="5"/>
        <v>5.8998078680165204E-2</v>
      </c>
      <c r="O65" s="30">
        <f>C65+E65+G65+I65+K65+M65</f>
        <v>12625891</v>
      </c>
      <c r="P65" s="31">
        <f t="shared" si="7"/>
        <v>0.5975705089355926</v>
      </c>
      <c r="Q65" s="28">
        <v>855370</v>
      </c>
      <c r="R65" s="29">
        <f t="shared" si="8"/>
        <v>4.0483787340492475E-2</v>
      </c>
      <c r="S65" s="28">
        <v>994953</v>
      </c>
      <c r="T65" s="29">
        <f t="shared" si="9"/>
        <v>4.7090107983428234E-2</v>
      </c>
      <c r="U65" s="32">
        <f t="shared" si="10"/>
        <v>14476214</v>
      </c>
      <c r="V65" s="33">
        <f t="shared" si="11"/>
        <v>0.68514440425951328</v>
      </c>
      <c r="W65" s="28">
        <v>1074916</v>
      </c>
      <c r="X65" s="29">
        <f t="shared" si="12"/>
        <v>5.0874674997828787E-2</v>
      </c>
      <c r="Y65" s="28">
        <v>482113</v>
      </c>
      <c r="Z65" s="29">
        <f t="shared" si="13"/>
        <v>2.281791524847358E-2</v>
      </c>
      <c r="AA65" s="28">
        <v>386924</v>
      </c>
      <c r="AB65" s="29">
        <f t="shared" si="14"/>
        <v>1.8312717225215647E-2</v>
      </c>
      <c r="AC65" s="28">
        <v>1613531</v>
      </c>
      <c r="AD65" s="29">
        <f t="shared" si="15"/>
        <v>7.6366772123516322E-2</v>
      </c>
      <c r="AE65" s="28">
        <v>1449217</v>
      </c>
      <c r="AF65" s="29">
        <f t="shared" si="16"/>
        <v>6.8589958542182305E-2</v>
      </c>
      <c r="AG65" s="28">
        <v>1570762</v>
      </c>
      <c r="AH65" s="29">
        <f t="shared" si="17"/>
        <v>7.4342559092003033E-2</v>
      </c>
      <c r="AI65" s="28">
        <v>0</v>
      </c>
      <c r="AJ65" s="29">
        <f t="shared" si="18"/>
        <v>0</v>
      </c>
      <c r="AK65" s="28">
        <v>7823</v>
      </c>
      <c r="AL65" s="29">
        <f t="shared" si="19"/>
        <v>3.7025458966841553E-4</v>
      </c>
      <c r="AM65" s="28">
        <v>15539</v>
      </c>
      <c r="AN65" s="29">
        <f t="shared" si="20"/>
        <v>7.3544497876230463E-4</v>
      </c>
      <c r="AO65" s="34">
        <f t="shared" si="21"/>
        <v>6600825</v>
      </c>
      <c r="AP65" s="35">
        <f t="shared" si="22"/>
        <v>0.31241029679765042</v>
      </c>
      <c r="AQ65" s="28">
        <v>51666</v>
      </c>
      <c r="AR65" s="29">
        <f t="shared" si="23"/>
        <v>2.445298942836298E-3</v>
      </c>
      <c r="AS65" s="28">
        <v>0</v>
      </c>
      <c r="AT65" s="29">
        <f t="shared" si="24"/>
        <v>0</v>
      </c>
      <c r="AU65" s="36">
        <f t="shared" si="25"/>
        <v>21128705</v>
      </c>
      <c r="AV65" s="37"/>
      <c r="AW65" s="37"/>
      <c r="AX65" s="37"/>
      <c r="AY65" s="37"/>
    </row>
    <row r="66" spans="1:51" s="38" customFormat="1" x14ac:dyDescent="0.2">
      <c r="A66" s="26">
        <v>63</v>
      </c>
      <c r="B66" s="27" t="s">
        <v>110</v>
      </c>
      <c r="C66" s="28">
        <v>10405651</v>
      </c>
      <c r="D66" s="29">
        <f t="shared" si="0"/>
        <v>0.34499508433483123</v>
      </c>
      <c r="E66" s="28">
        <v>3075423</v>
      </c>
      <c r="F66" s="29">
        <f t="shared" si="1"/>
        <v>0.10196438620229333</v>
      </c>
      <c r="G66" s="28">
        <v>480543</v>
      </c>
      <c r="H66" s="29">
        <f t="shared" si="2"/>
        <v>1.5932205761226548E-2</v>
      </c>
      <c r="I66" s="28">
        <v>219387</v>
      </c>
      <c r="J66" s="29">
        <f t="shared" si="3"/>
        <v>7.2736858623228496E-3</v>
      </c>
      <c r="K66" s="28">
        <v>26482</v>
      </c>
      <c r="L66" s="29">
        <f t="shared" si="4"/>
        <v>8.7799983137575933E-4</v>
      </c>
      <c r="M66" s="28">
        <v>1462183</v>
      </c>
      <c r="N66" s="29">
        <f t="shared" si="5"/>
        <v>4.8478076710237211E-2</v>
      </c>
      <c r="O66" s="30">
        <f t="shared" si="6"/>
        <v>15669669</v>
      </c>
      <c r="P66" s="31">
        <f>O66/$AU66</f>
        <v>0.51952143870228695</v>
      </c>
      <c r="Q66" s="28">
        <v>2226198</v>
      </c>
      <c r="R66" s="29">
        <f t="shared" si="8"/>
        <v>7.3808680183107489E-2</v>
      </c>
      <c r="S66" s="28">
        <v>1678541</v>
      </c>
      <c r="T66" s="29">
        <f t="shared" si="9"/>
        <v>5.5651337321852519E-2</v>
      </c>
      <c r="U66" s="32">
        <f t="shared" si="10"/>
        <v>19574408</v>
      </c>
      <c r="V66" s="33">
        <f t="shared" si="11"/>
        <v>0.6489814562072469</v>
      </c>
      <c r="W66" s="28">
        <v>1767371</v>
      </c>
      <c r="X66" s="29">
        <f t="shared" si="12"/>
        <v>5.859645948109686E-2</v>
      </c>
      <c r="Y66" s="28">
        <v>562756</v>
      </c>
      <c r="Z66" s="29">
        <f t="shared" si="13"/>
        <v>1.8657944003689177E-2</v>
      </c>
      <c r="AA66" s="28">
        <v>403556</v>
      </c>
      <c r="AB66" s="29">
        <f t="shared" si="14"/>
        <v>1.3379733401958912E-2</v>
      </c>
      <c r="AC66" s="28">
        <v>2537024</v>
      </c>
      <c r="AD66" s="29">
        <f t="shared" si="15"/>
        <v>8.4113988527915351E-2</v>
      </c>
      <c r="AE66" s="28">
        <v>1663907</v>
      </c>
      <c r="AF66" s="29">
        <f t="shared" si="16"/>
        <v>5.5166153063399496E-2</v>
      </c>
      <c r="AG66" s="28">
        <v>1323770</v>
      </c>
      <c r="AH66" s="29">
        <f t="shared" si="17"/>
        <v>4.3889050554349704E-2</v>
      </c>
      <c r="AI66" s="28">
        <v>0</v>
      </c>
      <c r="AJ66" s="29">
        <f t="shared" si="18"/>
        <v>0</v>
      </c>
      <c r="AK66" s="28">
        <v>76982</v>
      </c>
      <c r="AL66" s="29">
        <f t="shared" si="19"/>
        <v>2.5523065863216035E-3</v>
      </c>
      <c r="AM66" s="28">
        <v>611060</v>
      </c>
      <c r="AN66" s="29">
        <f t="shared" si="20"/>
        <v>2.0259443280736783E-2</v>
      </c>
      <c r="AO66" s="34">
        <f>W66+Y66+AA66+AC66+AE66+AG66+AI66+AK66+AM66</f>
        <v>8946426</v>
      </c>
      <c r="AP66" s="35">
        <f t="shared" si="22"/>
        <v>0.29661507889946787</v>
      </c>
      <c r="AQ66" s="28">
        <v>655</v>
      </c>
      <c r="AR66" s="29">
        <f t="shared" si="23"/>
        <v>2.17162559304857E-5</v>
      </c>
      <c r="AS66" s="28">
        <v>1640248</v>
      </c>
      <c r="AT66" s="29">
        <f t="shared" si="24"/>
        <v>5.438174863735467E-2</v>
      </c>
      <c r="AU66" s="36">
        <f t="shared" si="25"/>
        <v>30161737</v>
      </c>
      <c r="AV66" s="37"/>
      <c r="AW66" s="37"/>
      <c r="AX66" s="37"/>
      <c r="AY66" s="37"/>
    </row>
    <row r="67" spans="1:51" s="38" customFormat="1" x14ac:dyDescent="0.2">
      <c r="A67" s="26">
        <v>64</v>
      </c>
      <c r="B67" s="27" t="s">
        <v>111</v>
      </c>
      <c r="C67" s="28">
        <v>8067319</v>
      </c>
      <c r="D67" s="29">
        <f t="shared" si="0"/>
        <v>0.30272360922632952</v>
      </c>
      <c r="E67" s="28">
        <v>2772285</v>
      </c>
      <c r="F67" s="29">
        <f t="shared" si="1"/>
        <v>0.10402912305860411</v>
      </c>
      <c r="G67" s="28">
        <v>1000197</v>
      </c>
      <c r="H67" s="29">
        <f t="shared" si="2"/>
        <v>3.7532077977497497E-2</v>
      </c>
      <c r="I67" s="28">
        <v>565771</v>
      </c>
      <c r="J67" s="29">
        <f>I67/$AU67</f>
        <v>2.1230378904762499E-2</v>
      </c>
      <c r="K67" s="28">
        <v>145307</v>
      </c>
      <c r="L67" s="29">
        <f t="shared" si="4"/>
        <v>5.4525994925761915E-3</v>
      </c>
      <c r="M67" s="28">
        <v>1657115</v>
      </c>
      <c r="N67" s="29">
        <f t="shared" si="5"/>
        <v>6.2182719401958582E-2</v>
      </c>
      <c r="O67" s="30">
        <f t="shared" si="6"/>
        <v>14207994</v>
      </c>
      <c r="P67" s="31">
        <f t="shared" si="7"/>
        <v>0.53315050806172837</v>
      </c>
      <c r="Q67" s="28">
        <v>1057353</v>
      </c>
      <c r="R67" s="29">
        <f t="shared" si="8"/>
        <v>3.9676838908475939E-2</v>
      </c>
      <c r="S67" s="28">
        <v>1815395</v>
      </c>
      <c r="T67" s="29">
        <f t="shared" si="9"/>
        <v>6.8122126641010791E-2</v>
      </c>
      <c r="U67" s="32">
        <f>O67+Q67+S67</f>
        <v>17080742</v>
      </c>
      <c r="V67" s="33">
        <f t="shared" si="11"/>
        <v>0.64094947361121513</v>
      </c>
      <c r="W67" s="28">
        <v>1591553</v>
      </c>
      <c r="X67" s="29">
        <f t="shared" si="12"/>
        <v>5.9722525963705225E-2</v>
      </c>
      <c r="Y67" s="28">
        <v>638555</v>
      </c>
      <c r="Z67" s="29">
        <f t="shared" si="13"/>
        <v>2.3961575622523278E-2</v>
      </c>
      <c r="AA67" s="28">
        <v>318882</v>
      </c>
      <c r="AB67" s="29">
        <f t="shared" si="14"/>
        <v>1.196594679810113E-2</v>
      </c>
      <c r="AC67" s="28">
        <v>2321224</v>
      </c>
      <c r="AD67" s="29">
        <f t="shared" si="15"/>
        <v>8.7103200840673037E-2</v>
      </c>
      <c r="AE67" s="28">
        <v>1352200</v>
      </c>
      <c r="AF67" s="29">
        <f t="shared" si="16"/>
        <v>5.0740879887834212E-2</v>
      </c>
      <c r="AG67" s="28">
        <v>1865235</v>
      </c>
      <c r="AH67" s="29">
        <f t="shared" si="17"/>
        <v>6.9992356972034056E-2</v>
      </c>
      <c r="AI67" s="28">
        <v>0</v>
      </c>
      <c r="AJ67" s="29">
        <f t="shared" si="18"/>
        <v>0</v>
      </c>
      <c r="AK67" s="28">
        <v>12740</v>
      </c>
      <c r="AL67" s="29">
        <f t="shared" si="19"/>
        <v>4.7806449472785671E-4</v>
      </c>
      <c r="AM67" s="28">
        <v>35925</v>
      </c>
      <c r="AN67" s="29">
        <f t="shared" si="20"/>
        <v>1.3480743306984501E-3</v>
      </c>
      <c r="AO67" s="34">
        <f t="shared" si="21"/>
        <v>8136314</v>
      </c>
      <c r="AP67" s="35">
        <f t="shared" si="22"/>
        <v>0.30531262491029726</v>
      </c>
      <c r="AQ67" s="28">
        <v>57262</v>
      </c>
      <c r="AR67" s="29">
        <f t="shared" si="23"/>
        <v>2.1487385476535738E-3</v>
      </c>
      <c r="AS67" s="28">
        <v>1374806</v>
      </c>
      <c r="AT67" s="29">
        <f t="shared" si="24"/>
        <v>5.158916293083405E-2</v>
      </c>
      <c r="AU67" s="36">
        <f t="shared" si="25"/>
        <v>26649124</v>
      </c>
      <c r="AV67" s="37"/>
      <c r="AW67" s="37"/>
      <c r="AX67" s="37"/>
      <c r="AY67" s="37"/>
    </row>
    <row r="68" spans="1:51" x14ac:dyDescent="0.2">
      <c r="A68" s="39">
        <v>65</v>
      </c>
      <c r="B68" s="40" t="s">
        <v>112</v>
      </c>
      <c r="C68" s="41">
        <v>27917147</v>
      </c>
      <c r="D68" s="42">
        <f t="shared" si="0"/>
        <v>0.23189664825258982</v>
      </c>
      <c r="E68" s="41">
        <v>13931146</v>
      </c>
      <c r="F68" s="42">
        <f t="shared" si="1"/>
        <v>0.11572049478112767</v>
      </c>
      <c r="G68" s="41">
        <v>1179568</v>
      </c>
      <c r="H68" s="42">
        <f t="shared" si="2"/>
        <v>9.79820271699006E-3</v>
      </c>
      <c r="I68" s="41">
        <v>7431372</v>
      </c>
      <c r="J68" s="42">
        <f t="shared" si="3"/>
        <v>6.1729454615048772E-2</v>
      </c>
      <c r="K68" s="41">
        <v>565401</v>
      </c>
      <c r="L68" s="42">
        <f t="shared" si="4"/>
        <v>4.6965614652049702E-3</v>
      </c>
      <c r="M68" s="41">
        <v>7817100</v>
      </c>
      <c r="N68" s="42">
        <f t="shared" si="5"/>
        <v>6.49335438558718E-2</v>
      </c>
      <c r="O68" s="43">
        <f t="shared" si="6"/>
        <v>58841734</v>
      </c>
      <c r="P68" s="44">
        <f t="shared" si="7"/>
        <v>0.48877490568683313</v>
      </c>
      <c r="Q68" s="41">
        <v>7382522</v>
      </c>
      <c r="R68" s="42">
        <f t="shared" si="8"/>
        <v>6.1323677073843043E-2</v>
      </c>
      <c r="S68" s="41">
        <v>5662953</v>
      </c>
      <c r="T68" s="42">
        <f t="shared" si="9"/>
        <v>4.7039900599869622E-2</v>
      </c>
      <c r="U68" s="45">
        <f t="shared" si="10"/>
        <v>71887209</v>
      </c>
      <c r="V68" s="46">
        <f t="shared" si="11"/>
        <v>0.59713848336054576</v>
      </c>
      <c r="W68" s="41">
        <v>4933800</v>
      </c>
      <c r="X68" s="42">
        <f t="shared" si="12"/>
        <v>4.0983116331644767E-2</v>
      </c>
      <c r="Y68" s="41">
        <v>2579406</v>
      </c>
      <c r="Z68" s="42">
        <f t="shared" si="13"/>
        <v>2.1426100807601139E-2</v>
      </c>
      <c r="AA68" s="41">
        <v>1529739</v>
      </c>
      <c r="AB68" s="42">
        <f t="shared" si="14"/>
        <v>1.2706934086110896E-2</v>
      </c>
      <c r="AC68" s="41">
        <v>7700461</v>
      </c>
      <c r="AD68" s="42">
        <f t="shared" si="15"/>
        <v>6.3964670025192266E-2</v>
      </c>
      <c r="AE68" s="41">
        <v>3766364</v>
      </c>
      <c r="AF68" s="42">
        <f t="shared" si="16"/>
        <v>3.1285689318439926E-2</v>
      </c>
      <c r="AG68" s="41">
        <v>5954597</v>
      </c>
      <c r="AH68" s="42">
        <f t="shared" si="17"/>
        <v>4.9462471433593364E-2</v>
      </c>
      <c r="AI68" s="41">
        <v>0</v>
      </c>
      <c r="AJ68" s="42">
        <f t="shared" si="18"/>
        <v>0</v>
      </c>
      <c r="AK68" s="41">
        <v>0</v>
      </c>
      <c r="AL68" s="42">
        <f t="shared" si="19"/>
        <v>0</v>
      </c>
      <c r="AM68" s="41">
        <v>3765863</v>
      </c>
      <c r="AN68" s="42">
        <f t="shared" si="20"/>
        <v>3.1281527710494299E-2</v>
      </c>
      <c r="AO68" s="47">
        <f t="shared" si="21"/>
        <v>30230230</v>
      </c>
      <c r="AP68" s="48">
        <f t="shared" si="22"/>
        <v>0.25111050971307664</v>
      </c>
      <c r="AQ68" s="41">
        <v>10251556</v>
      </c>
      <c r="AR68" s="42">
        <f t="shared" si="23"/>
        <v>8.5155602604153169E-2</v>
      </c>
      <c r="AS68" s="41">
        <v>8017165</v>
      </c>
      <c r="AT68" s="42">
        <f t="shared" si="24"/>
        <v>6.6595404322224411E-2</v>
      </c>
      <c r="AU68" s="49">
        <f t="shared" si="25"/>
        <v>120386160</v>
      </c>
      <c r="AV68" s="50"/>
    </row>
    <row r="69" spans="1:51" x14ac:dyDescent="0.2">
      <c r="A69" s="15">
        <v>66</v>
      </c>
      <c r="B69" s="16" t="s">
        <v>113</v>
      </c>
      <c r="C69" s="17">
        <v>9088326</v>
      </c>
      <c r="D69" s="18">
        <f t="shared" ref="D69:D74" si="26">C69/$AU69</f>
        <v>0.31183316014655771</v>
      </c>
      <c r="E69" s="17">
        <v>3589056</v>
      </c>
      <c r="F69" s="18">
        <f t="shared" ref="F69:F74" si="27">E69/$AU69</f>
        <v>0.12314552475593017</v>
      </c>
      <c r="G69" s="17">
        <v>561850</v>
      </c>
      <c r="H69" s="18">
        <f t="shared" ref="H69:H74" si="28">G69/$AU69</f>
        <v>1.9277858323781899E-2</v>
      </c>
      <c r="I69" s="17">
        <v>724338</v>
      </c>
      <c r="J69" s="18">
        <f t="shared" ref="J69:J74" si="29">I69/$AU69</f>
        <v>2.4853048576188544E-2</v>
      </c>
      <c r="K69" s="17">
        <v>6493</v>
      </c>
      <c r="L69" s="18">
        <f t="shared" ref="L69:L74" si="30">K69/$AU69</f>
        <v>2.2278389978876189E-4</v>
      </c>
      <c r="M69" s="17">
        <v>1860019</v>
      </c>
      <c r="N69" s="18">
        <f t="shared" ref="N69:N74" si="31">M69/$AU69</f>
        <v>6.3819850069489162E-2</v>
      </c>
      <c r="O69" s="19">
        <f>C69+E69+G69+I69+K69+M69</f>
        <v>15830082</v>
      </c>
      <c r="P69" s="20">
        <f t="shared" ref="P69:P74" si="32">O69/$AU69</f>
        <v>0.54315222577173627</v>
      </c>
      <c r="Q69" s="17">
        <v>1853260</v>
      </c>
      <c r="R69" s="18">
        <f t="shared" ref="R69:R74" si="33">Q69/$AU69</f>
        <v>6.3587939338136584E-2</v>
      </c>
      <c r="S69" s="17">
        <v>2478479</v>
      </c>
      <c r="T69" s="18">
        <f t="shared" ref="T69:T74" si="34">S69/$AU69</f>
        <v>8.5040076569313228E-2</v>
      </c>
      <c r="U69" s="21">
        <f>O69+Q69+S69</f>
        <v>20161821</v>
      </c>
      <c r="V69" s="22">
        <f t="shared" ref="V69:V74" si="35">U69/$AU69</f>
        <v>0.69178024167918606</v>
      </c>
      <c r="W69" s="17">
        <v>1541052</v>
      </c>
      <c r="X69" s="18">
        <f t="shared" ref="X69:X74" si="36">W69/$AU69</f>
        <v>5.2875646748386122E-2</v>
      </c>
      <c r="Y69" s="17">
        <v>928301</v>
      </c>
      <c r="Z69" s="18">
        <f t="shared" ref="Z69:Z74" si="37">Y69/$AU69</f>
        <v>3.1851304013215377E-2</v>
      </c>
      <c r="AA69" s="17">
        <v>505965</v>
      </c>
      <c r="AB69" s="18">
        <f t="shared" ref="AB69:AB74" si="38">AA69/$AU69</f>
        <v>1.7360365910460637E-2</v>
      </c>
      <c r="AC69" s="17">
        <v>2431685</v>
      </c>
      <c r="AD69" s="18">
        <f t="shared" ref="AD69:AD74" si="39">AC69/$AU69</f>
        <v>8.3434509064813714E-2</v>
      </c>
      <c r="AE69" s="17">
        <v>1172142</v>
      </c>
      <c r="AF69" s="18">
        <f t="shared" ref="AF69:AF74" si="40">AE69/$AU69</f>
        <v>4.0217829334082696E-2</v>
      </c>
      <c r="AG69" s="17">
        <v>1633273</v>
      </c>
      <c r="AH69" s="18">
        <f t="shared" ref="AH69:AH74" si="41">AG69/$AU69</f>
        <v>5.603987807788241E-2</v>
      </c>
      <c r="AI69" s="17">
        <v>0</v>
      </c>
      <c r="AJ69" s="18">
        <f t="shared" ref="AJ69:AJ74" si="42">AI69/$AU69</f>
        <v>0</v>
      </c>
      <c r="AK69" s="17">
        <v>10965</v>
      </c>
      <c r="AL69" s="18">
        <f t="shared" ref="AL69:AL74" si="43">AK69/$AU69</f>
        <v>3.7622446653069058E-4</v>
      </c>
      <c r="AM69" s="17">
        <v>262804</v>
      </c>
      <c r="AN69" s="18">
        <f t="shared" ref="AN69:AN74" si="44">AM69/$AU69</f>
        <v>9.0171723394556879E-3</v>
      </c>
      <c r="AO69" s="23">
        <f>W69+Y69+AA69+AC69+AE69+AG69+AI69+AK69+AM69</f>
        <v>8486187</v>
      </c>
      <c r="AP69" s="24">
        <f t="shared" ref="AP69:AP74" si="45">AO69/$AU69</f>
        <v>0.29117292995482735</v>
      </c>
      <c r="AQ69" s="17">
        <v>496827</v>
      </c>
      <c r="AR69" s="18">
        <f t="shared" ref="AR69:AR74" si="46">AQ69/$AU69</f>
        <v>1.7046828365986633E-2</v>
      </c>
      <c r="AS69" s="17">
        <v>0</v>
      </c>
      <c r="AT69" s="18">
        <f t="shared" ref="AT69:AT74" si="47">AS69/$AU69</f>
        <v>0</v>
      </c>
      <c r="AU69" s="25">
        <f t="shared" ref="AU69:AU73" si="48">U69+AO69+AQ69+AS69</f>
        <v>29144835</v>
      </c>
    </row>
    <row r="70" spans="1:51" s="38" customFormat="1" x14ac:dyDescent="0.2">
      <c r="A70" s="26">
        <v>67</v>
      </c>
      <c r="B70" s="27" t="s">
        <v>114</v>
      </c>
      <c r="C70" s="28">
        <v>20994931</v>
      </c>
      <c r="D70" s="29">
        <f t="shared" si="26"/>
        <v>0.29648517680099734</v>
      </c>
      <c r="E70" s="28">
        <v>5624872</v>
      </c>
      <c r="F70" s="29">
        <f t="shared" si="27"/>
        <v>7.9433038832229519E-2</v>
      </c>
      <c r="G70" s="28">
        <v>1295997</v>
      </c>
      <c r="H70" s="29">
        <f t="shared" si="28"/>
        <v>1.8301746249061838E-2</v>
      </c>
      <c r="I70" s="28">
        <v>750317</v>
      </c>
      <c r="J70" s="29">
        <f t="shared" si="29"/>
        <v>1.059578945040562E-2</v>
      </c>
      <c r="K70" s="28">
        <v>0</v>
      </c>
      <c r="L70" s="29">
        <f t="shared" si="30"/>
        <v>0</v>
      </c>
      <c r="M70" s="28">
        <v>1525111</v>
      </c>
      <c r="N70" s="29">
        <f t="shared" si="31"/>
        <v>2.1537236987163512E-2</v>
      </c>
      <c r="O70" s="30">
        <f>C70+E70+G70+I70+K70+M70</f>
        <v>30191228</v>
      </c>
      <c r="P70" s="31">
        <f t="shared" si="32"/>
        <v>0.4263529883198578</v>
      </c>
      <c r="Q70" s="28">
        <v>1738294</v>
      </c>
      <c r="R70" s="29">
        <f t="shared" si="33"/>
        <v>2.4547754118463778E-2</v>
      </c>
      <c r="S70" s="28">
        <v>2410934</v>
      </c>
      <c r="T70" s="29">
        <f t="shared" si="34"/>
        <v>3.4046608357299946E-2</v>
      </c>
      <c r="U70" s="32">
        <f>O70+Q70+S70</f>
        <v>34340456</v>
      </c>
      <c r="V70" s="33">
        <f t="shared" si="35"/>
        <v>0.48494735079562151</v>
      </c>
      <c r="W70" s="28">
        <v>2623657</v>
      </c>
      <c r="X70" s="29">
        <f t="shared" si="36"/>
        <v>3.7050629483382169E-2</v>
      </c>
      <c r="Y70" s="28">
        <v>1306529</v>
      </c>
      <c r="Z70" s="29">
        <f t="shared" si="37"/>
        <v>1.8450476525054084E-2</v>
      </c>
      <c r="AA70" s="28">
        <v>776980</v>
      </c>
      <c r="AB70" s="29">
        <f t="shared" si="38"/>
        <v>1.0972317683294073E-2</v>
      </c>
      <c r="AC70" s="28">
        <v>5484174</v>
      </c>
      <c r="AD70" s="29">
        <f t="shared" si="39"/>
        <v>7.7446136784037667E-2</v>
      </c>
      <c r="AE70" s="28">
        <v>3024025</v>
      </c>
      <c r="AF70" s="29">
        <f t="shared" si="40"/>
        <v>4.2704526477159457E-2</v>
      </c>
      <c r="AG70" s="28">
        <v>2645060</v>
      </c>
      <c r="AH70" s="29">
        <f t="shared" si="41"/>
        <v>3.7352877308777344E-2</v>
      </c>
      <c r="AI70" s="28">
        <v>0</v>
      </c>
      <c r="AJ70" s="29">
        <f t="shared" si="42"/>
        <v>0</v>
      </c>
      <c r="AK70" s="28">
        <v>0</v>
      </c>
      <c r="AL70" s="29">
        <f t="shared" si="43"/>
        <v>0</v>
      </c>
      <c r="AM70" s="28">
        <v>1337312</v>
      </c>
      <c r="AN70" s="29">
        <f t="shared" si="44"/>
        <v>1.8885186369895446E-2</v>
      </c>
      <c r="AO70" s="34">
        <f>W70+Y70+AA70+AC70+AE70+AG70+AI70+AK70+AM70</f>
        <v>17197737</v>
      </c>
      <c r="AP70" s="35">
        <f t="shared" si="45"/>
        <v>0.24286215063160024</v>
      </c>
      <c r="AQ70" s="28">
        <v>13866558</v>
      </c>
      <c r="AR70" s="29">
        <f t="shared" si="46"/>
        <v>0.19582007200934759</v>
      </c>
      <c r="AS70" s="28">
        <v>5408000</v>
      </c>
      <c r="AT70" s="29">
        <f t="shared" si="47"/>
        <v>7.6370426563430641E-2</v>
      </c>
      <c r="AU70" s="36">
        <f t="shared" si="48"/>
        <v>70812751</v>
      </c>
      <c r="AV70" s="37"/>
      <c r="AW70" s="37"/>
      <c r="AX70" s="37"/>
      <c r="AY70" s="37"/>
    </row>
    <row r="71" spans="1:51" s="38" customFormat="1" x14ac:dyDescent="0.2">
      <c r="A71" s="26">
        <v>68</v>
      </c>
      <c r="B71" s="27" t="s">
        <v>115</v>
      </c>
      <c r="C71" s="28">
        <v>8100760</v>
      </c>
      <c r="D71" s="29">
        <f t="shared" si="26"/>
        <v>0.34652549031216323</v>
      </c>
      <c r="E71" s="28">
        <v>1561071</v>
      </c>
      <c r="F71" s="29">
        <f t="shared" si="27"/>
        <v>6.6777795378100191E-2</v>
      </c>
      <c r="G71" s="28">
        <v>381244</v>
      </c>
      <c r="H71" s="29">
        <f t="shared" si="28"/>
        <v>1.6308440693042426E-2</v>
      </c>
      <c r="I71" s="28">
        <v>302439</v>
      </c>
      <c r="J71" s="29">
        <f t="shared" si="29"/>
        <v>1.2937406214295984E-2</v>
      </c>
      <c r="K71" s="28">
        <v>0</v>
      </c>
      <c r="L71" s="29">
        <f t="shared" si="30"/>
        <v>0</v>
      </c>
      <c r="M71" s="28">
        <v>1995132</v>
      </c>
      <c r="N71" s="29">
        <f t="shared" si="31"/>
        <v>8.5345584184383538E-2</v>
      </c>
      <c r="O71" s="30">
        <f>C71+E71+G71+I71+K71+M71</f>
        <v>12340646</v>
      </c>
      <c r="P71" s="31">
        <f t="shared" si="32"/>
        <v>0.52789471678198541</v>
      </c>
      <c r="Q71" s="28">
        <v>826490</v>
      </c>
      <c r="R71" s="29">
        <f t="shared" si="33"/>
        <v>3.5354689249909858E-2</v>
      </c>
      <c r="S71" s="28">
        <v>1234198</v>
      </c>
      <c r="T71" s="29">
        <f t="shared" si="34"/>
        <v>5.2795178118138449E-2</v>
      </c>
      <c r="U71" s="32">
        <f>O71+Q71+S71</f>
        <v>14401334</v>
      </c>
      <c r="V71" s="33">
        <f t="shared" si="35"/>
        <v>0.61604458415003371</v>
      </c>
      <c r="W71" s="28">
        <v>1275030</v>
      </c>
      <c r="X71" s="29">
        <f t="shared" si="36"/>
        <v>5.454184495192025E-2</v>
      </c>
      <c r="Y71" s="28">
        <v>1058195</v>
      </c>
      <c r="Z71" s="29">
        <f t="shared" si="37"/>
        <v>4.5266313434897412E-2</v>
      </c>
      <c r="AA71" s="28">
        <v>357884</v>
      </c>
      <c r="AB71" s="29">
        <f t="shared" si="38"/>
        <v>1.5309172049891396E-2</v>
      </c>
      <c r="AC71" s="28">
        <v>1800530</v>
      </c>
      <c r="AD71" s="29">
        <f t="shared" si="39"/>
        <v>7.702111173170903E-2</v>
      </c>
      <c r="AE71" s="28">
        <v>704150</v>
      </c>
      <c r="AF71" s="29">
        <f t="shared" si="40"/>
        <v>3.0121361946695093E-2</v>
      </c>
      <c r="AG71" s="28">
        <v>1354117</v>
      </c>
      <c r="AH71" s="29">
        <f t="shared" si="41"/>
        <v>5.7924942519595138E-2</v>
      </c>
      <c r="AI71" s="28">
        <v>0</v>
      </c>
      <c r="AJ71" s="29">
        <f t="shared" si="42"/>
        <v>0</v>
      </c>
      <c r="AK71" s="28">
        <v>0</v>
      </c>
      <c r="AL71" s="29">
        <f t="shared" si="43"/>
        <v>0</v>
      </c>
      <c r="AM71" s="28">
        <v>1540909</v>
      </c>
      <c r="AN71" s="29">
        <f t="shared" si="44"/>
        <v>6.5915327296627121E-2</v>
      </c>
      <c r="AO71" s="34">
        <f>W71+Y71+AA71+AC71+AE71+AG71+AI71+AK71+AM71</f>
        <v>8090815</v>
      </c>
      <c r="AP71" s="35">
        <f t="shared" si="45"/>
        <v>0.34610007393133546</v>
      </c>
      <c r="AQ71" s="28">
        <v>847982</v>
      </c>
      <c r="AR71" s="29">
        <f t="shared" si="46"/>
        <v>3.6274050623137682E-2</v>
      </c>
      <c r="AS71" s="28">
        <v>36966</v>
      </c>
      <c r="AT71" s="29">
        <f t="shared" si="47"/>
        <v>1.5812912954931914E-3</v>
      </c>
      <c r="AU71" s="36">
        <f t="shared" si="48"/>
        <v>23377097</v>
      </c>
      <c r="AV71" s="37"/>
      <c r="AW71" s="37"/>
      <c r="AX71" s="37"/>
      <c r="AY71" s="37"/>
    </row>
    <row r="72" spans="1:51" s="38" customFormat="1" x14ac:dyDescent="0.2">
      <c r="A72" s="26">
        <v>69</v>
      </c>
      <c r="B72" s="27" t="s">
        <v>116</v>
      </c>
      <c r="C72" s="28">
        <v>15596420</v>
      </c>
      <c r="D72" s="29">
        <f t="shared" si="26"/>
        <v>0.25224080876615096</v>
      </c>
      <c r="E72" s="28">
        <v>4186431</v>
      </c>
      <c r="F72" s="29">
        <f t="shared" si="27"/>
        <v>6.7707123896617691E-2</v>
      </c>
      <c r="G72" s="28">
        <v>678173</v>
      </c>
      <c r="H72" s="29">
        <f t="shared" si="28"/>
        <v>1.0968087933215884E-2</v>
      </c>
      <c r="I72" s="28">
        <v>872482</v>
      </c>
      <c r="J72" s="29">
        <f t="shared" si="29"/>
        <v>1.4110646245350467E-2</v>
      </c>
      <c r="K72" s="28">
        <v>0</v>
      </c>
      <c r="L72" s="29">
        <f t="shared" si="30"/>
        <v>0</v>
      </c>
      <c r="M72" s="28">
        <v>1941964</v>
      </c>
      <c r="N72" s="29">
        <f t="shared" si="31"/>
        <v>3.1407372329980185E-2</v>
      </c>
      <c r="O72" s="30">
        <f>C72+E72+G72+I72+K72+M72</f>
        <v>23275470</v>
      </c>
      <c r="P72" s="31">
        <f t="shared" si="32"/>
        <v>0.37643403917131518</v>
      </c>
      <c r="Q72" s="28">
        <v>1557395</v>
      </c>
      <c r="R72" s="29">
        <f t="shared" si="33"/>
        <v>2.5187740158854381E-2</v>
      </c>
      <c r="S72" s="28">
        <v>1373050</v>
      </c>
      <c r="T72" s="29">
        <f t="shared" si="34"/>
        <v>2.2206329560012079E-2</v>
      </c>
      <c r="U72" s="32">
        <f>O72+Q72+S72</f>
        <v>26205915</v>
      </c>
      <c r="V72" s="33">
        <f t="shared" si="35"/>
        <v>0.42382810889018163</v>
      </c>
      <c r="W72" s="28">
        <v>1849982</v>
      </c>
      <c r="X72" s="29">
        <f t="shared" si="36"/>
        <v>2.991974798593661E-2</v>
      </c>
      <c r="Y72" s="28">
        <v>1020709</v>
      </c>
      <c r="Z72" s="29">
        <f t="shared" si="37"/>
        <v>1.650792064299943E-2</v>
      </c>
      <c r="AA72" s="28">
        <v>581438</v>
      </c>
      <c r="AB72" s="29">
        <f t="shared" si="38"/>
        <v>9.4035933481769075E-3</v>
      </c>
      <c r="AC72" s="28">
        <v>3391428</v>
      </c>
      <c r="AD72" s="29">
        <f t="shared" si="39"/>
        <v>5.4849545061762241E-2</v>
      </c>
      <c r="AE72" s="28">
        <v>2596532</v>
      </c>
      <c r="AF72" s="29">
        <f t="shared" si="40"/>
        <v>4.1993696737276341E-2</v>
      </c>
      <c r="AG72" s="28">
        <v>2073416</v>
      </c>
      <c r="AH72" s="29">
        <f t="shared" si="41"/>
        <v>3.3533344751467173E-2</v>
      </c>
      <c r="AI72" s="28">
        <v>0</v>
      </c>
      <c r="AJ72" s="29">
        <f t="shared" si="42"/>
        <v>0</v>
      </c>
      <c r="AK72" s="28">
        <v>5000</v>
      </c>
      <c r="AL72" s="29">
        <f t="shared" si="43"/>
        <v>8.0864970540082577E-5</v>
      </c>
      <c r="AM72" s="28">
        <v>341672</v>
      </c>
      <c r="AN72" s="29">
        <f t="shared" si="44"/>
        <v>5.5258592428742192E-3</v>
      </c>
      <c r="AO72" s="34">
        <f>W72+Y72+AA72+AC72+AE72+AG72+AI72+AK72+AM72</f>
        <v>11860177</v>
      </c>
      <c r="AP72" s="35">
        <f t="shared" si="45"/>
        <v>0.191814572741033</v>
      </c>
      <c r="AQ72" s="28">
        <v>21101472</v>
      </c>
      <c r="AR72" s="29">
        <f t="shared" si="46"/>
        <v>0.34127398232647549</v>
      </c>
      <c r="AS72" s="28">
        <v>2663906</v>
      </c>
      <c r="AT72" s="29">
        <f t="shared" si="47"/>
        <v>4.3083336042309843E-2</v>
      </c>
      <c r="AU72" s="36">
        <f t="shared" si="48"/>
        <v>61831470</v>
      </c>
      <c r="AV72" s="37"/>
      <c r="AW72" s="37"/>
      <c r="AX72" s="37"/>
      <c r="AY72" s="37"/>
    </row>
    <row r="73" spans="1:51" s="38" customFormat="1" x14ac:dyDescent="0.2">
      <c r="A73" s="26">
        <v>396</v>
      </c>
      <c r="B73" s="27" t="s">
        <v>117</v>
      </c>
      <c r="C73" s="28">
        <f>35011569-'[1]Hurricane Data'!E13-317501</f>
        <v>24278106</v>
      </c>
      <c r="D73" s="29">
        <f t="shared" si="26"/>
        <v>0.1944630870615161</v>
      </c>
      <c r="E73" s="28">
        <f>10815766-'[1]Hurricane Data'!F13-70420</f>
        <v>9149415</v>
      </c>
      <c r="F73" s="29">
        <f t="shared" si="27"/>
        <v>7.3285102458443066E-2</v>
      </c>
      <c r="G73" s="28">
        <f>764219-'[1]Hurricane Data'!G13-4061</f>
        <v>514491</v>
      </c>
      <c r="H73" s="29">
        <f t="shared" si="28"/>
        <v>4.1209766579553813E-3</v>
      </c>
      <c r="I73" s="28">
        <f>5033006-'[1]Hurricane Data'!H13-258188</f>
        <v>4755130</v>
      </c>
      <c r="J73" s="29">
        <f t="shared" si="29"/>
        <v>3.8087701700405589E-2</v>
      </c>
      <c r="K73" s="28">
        <v>0</v>
      </c>
      <c r="L73" s="29">
        <f>K73/$AU73</f>
        <v>0</v>
      </c>
      <c r="M73" s="28">
        <f>9283633-21138</f>
        <v>9262495</v>
      </c>
      <c r="N73" s="29">
        <f t="shared" si="31"/>
        <v>7.4190852103201851E-2</v>
      </c>
      <c r="O73" s="30">
        <f>C73+E73+G73+I73+K73+M73</f>
        <v>47959637</v>
      </c>
      <c r="P73" s="31">
        <f t="shared" si="32"/>
        <v>0.38414771998152203</v>
      </c>
      <c r="Q73" s="28">
        <f>10186396-'[1]Hurricane Data'!K13-748653</f>
        <v>8524357</v>
      </c>
      <c r="R73" s="29">
        <f t="shared" si="33"/>
        <v>6.827850481559164E-2</v>
      </c>
      <c r="S73" s="28">
        <f>10161630-'[1]Hurricane Data'!L13-493813</f>
        <v>9169184</v>
      </c>
      <c r="T73" s="29">
        <f t="shared" si="34"/>
        <v>7.3443448450017504E-2</v>
      </c>
      <c r="U73" s="32">
        <f>O73+Q73+S73</f>
        <v>65653178</v>
      </c>
      <c r="V73" s="33">
        <f t="shared" si="35"/>
        <v>0.52586967324713119</v>
      </c>
      <c r="W73" s="28">
        <f>8579041-'[1]Hurricane Data'!M13-363606</f>
        <v>6304067</v>
      </c>
      <c r="X73" s="29">
        <f t="shared" si="36"/>
        <v>5.0494397292055265E-2</v>
      </c>
      <c r="Y73" s="28">
        <f>4600339-1115677</f>
        <v>3484662</v>
      </c>
      <c r="Z73" s="29">
        <f t="shared" si="37"/>
        <v>2.7911490702197152E-2</v>
      </c>
      <c r="AA73" s="28">
        <f>2902086-'[1]Hurricane Data'!O13-602662</f>
        <v>1973910</v>
      </c>
      <c r="AB73" s="29">
        <f t="shared" si="38"/>
        <v>1.5810649816818383E-2</v>
      </c>
      <c r="AC73" s="28">
        <f>34611398-'[1]Hurricane Data'!P13-8576744</f>
        <v>23835911</v>
      </c>
      <c r="AD73" s="29">
        <f t="shared" si="39"/>
        <v>0.19092118783827491</v>
      </c>
      <c r="AE73" s="28">
        <f>14379325-'[1]Hurricane Data'!Q13-1181</f>
        <v>10145962</v>
      </c>
      <c r="AF73" s="29">
        <f t="shared" si="40"/>
        <v>8.1267257492360981E-2</v>
      </c>
      <c r="AG73" s="28">
        <f>7249854-42577</f>
        <v>7207277</v>
      </c>
      <c r="AH73" s="29">
        <f t="shared" si="41"/>
        <v>5.7728940417652953E-2</v>
      </c>
      <c r="AI73" s="28">
        <v>0</v>
      </c>
      <c r="AJ73" s="29">
        <f t="shared" si="42"/>
        <v>0</v>
      </c>
      <c r="AK73" s="28">
        <v>0</v>
      </c>
      <c r="AL73" s="29">
        <f t="shared" si="43"/>
        <v>0</v>
      </c>
      <c r="AM73" s="28">
        <f>5828320-'[1]Hurricane Data'!R13-393522</f>
        <v>5420327</v>
      </c>
      <c r="AN73" s="29">
        <f t="shared" si="44"/>
        <v>4.3415805223969546E-2</v>
      </c>
      <c r="AO73" s="34">
        <f>W73+Y73+AA73+AC73+AE73+AG73+AI73+AK73+AM73</f>
        <v>58372116</v>
      </c>
      <c r="AP73" s="35">
        <f t="shared" si="45"/>
        <v>0.46754972878332918</v>
      </c>
      <c r="AQ73" s="28">
        <f>62564462-'[1]Hurricane Data'!V13-2134</f>
        <v>821567</v>
      </c>
      <c r="AR73" s="29">
        <f t="shared" si="46"/>
        <v>6.5805979695396583E-3</v>
      </c>
      <c r="AS73" s="28">
        <v>0</v>
      </c>
      <c r="AT73" s="29">
        <f t="shared" si="47"/>
        <v>0</v>
      </c>
      <c r="AU73" s="36">
        <f t="shared" si="48"/>
        <v>124846861</v>
      </c>
      <c r="AV73" s="37"/>
      <c r="AW73" s="37"/>
      <c r="AX73" s="37"/>
      <c r="AY73" s="37"/>
    </row>
    <row r="74" spans="1:51" x14ac:dyDescent="0.2">
      <c r="A74" s="51"/>
      <c r="B74" s="52" t="s">
        <v>118</v>
      </c>
      <c r="C74" s="53">
        <f>SUM(C4:C73)</f>
        <v>2529013169</v>
      </c>
      <c r="D74" s="54">
        <f t="shared" si="26"/>
        <v>0.30560594609315345</v>
      </c>
      <c r="E74" s="53">
        <f>SUM(E4:E73)</f>
        <v>942477024</v>
      </c>
      <c r="F74" s="54">
        <f t="shared" si="27"/>
        <v>0.11388892162410866</v>
      </c>
      <c r="G74" s="53">
        <f>SUM(G4:G73)</f>
        <v>127959569</v>
      </c>
      <c r="H74" s="54">
        <f t="shared" si="28"/>
        <v>1.5462634052388024E-2</v>
      </c>
      <c r="I74" s="53">
        <f>SUM(I4:I73)</f>
        <v>168268412</v>
      </c>
      <c r="J74" s="54">
        <f t="shared" si="29"/>
        <v>2.0333554556849574E-2</v>
      </c>
      <c r="K74" s="53">
        <f>SUM(K4:K73)</f>
        <v>12567864</v>
      </c>
      <c r="L74" s="54">
        <f t="shared" si="30"/>
        <v>1.5187006596761947E-3</v>
      </c>
      <c r="M74" s="53">
        <f>SUM(M4:M73)</f>
        <v>389189954</v>
      </c>
      <c r="N74" s="54">
        <f t="shared" si="31"/>
        <v>4.7029713233620915E-2</v>
      </c>
      <c r="O74" s="55">
        <f>SUM(O4:O73)</f>
        <v>4169475992</v>
      </c>
      <c r="P74" s="56">
        <f t="shared" si="32"/>
        <v>0.5038394702197968</v>
      </c>
      <c r="Q74" s="53">
        <f>SUM(Q4:Q73)</f>
        <v>351379260</v>
      </c>
      <c r="R74" s="54">
        <f t="shared" si="33"/>
        <v>4.2460669049134613E-2</v>
      </c>
      <c r="S74" s="53">
        <f>SUM(S4:S73)</f>
        <v>389827194</v>
      </c>
      <c r="T74" s="54">
        <f t="shared" si="34"/>
        <v>4.7106717313898365E-2</v>
      </c>
      <c r="U74" s="57">
        <f>SUM(U4:U73)</f>
        <v>4910682446</v>
      </c>
      <c r="V74" s="58">
        <f t="shared" si="35"/>
        <v>0.59340685658282977</v>
      </c>
      <c r="W74" s="53">
        <f>SUM(W4:W73)</f>
        <v>397749161</v>
      </c>
      <c r="X74" s="54">
        <f t="shared" si="36"/>
        <v>4.8064007789736823E-2</v>
      </c>
      <c r="Y74" s="53">
        <f>SUM(Y4:Y73)</f>
        <v>169563004</v>
      </c>
      <c r="Z74" s="54">
        <f t="shared" si="37"/>
        <v>2.048999305144273E-2</v>
      </c>
      <c r="AA74" s="53">
        <f>SUM(AA4:AA73)</f>
        <v>84102810</v>
      </c>
      <c r="AB74" s="54">
        <f t="shared" si="38"/>
        <v>1.0162983385849948E-2</v>
      </c>
      <c r="AC74" s="53">
        <f>SUM(AC4:AC73)</f>
        <v>659680400</v>
      </c>
      <c r="AD74" s="54">
        <f t="shared" si="39"/>
        <v>7.9715778166875126E-2</v>
      </c>
      <c r="AE74" s="53">
        <f>SUM(AE4:AE73)</f>
        <v>421664401</v>
      </c>
      <c r="AF74" s="54">
        <f t="shared" si="40"/>
        <v>5.0953925341702254E-2</v>
      </c>
      <c r="AG74" s="53">
        <f>SUM(AG4:AG73)</f>
        <v>386651728</v>
      </c>
      <c r="AH74" s="54">
        <f t="shared" si="41"/>
        <v>4.6722994009048842E-2</v>
      </c>
      <c r="AI74" s="53">
        <f>SUM(AI4:AI73)</f>
        <v>79067</v>
      </c>
      <c r="AJ74" s="54">
        <f t="shared" si="42"/>
        <v>9.5544561159014522E-6</v>
      </c>
      <c r="AK74" s="53">
        <f>SUM(AK4:AK73)</f>
        <v>7724581</v>
      </c>
      <c r="AL74" s="54">
        <f t="shared" si="43"/>
        <v>9.3343835200812163E-4</v>
      </c>
      <c r="AM74" s="53">
        <f>SUM(AM4:AM73)</f>
        <v>109782773</v>
      </c>
      <c r="AN74" s="54">
        <f t="shared" si="44"/>
        <v>1.3266150061472812E-2</v>
      </c>
      <c r="AO74" s="59">
        <f>SUM(AO4:AO73)</f>
        <v>2236997925</v>
      </c>
      <c r="AP74" s="60">
        <f t="shared" si="45"/>
        <v>0.27031882461425255</v>
      </c>
      <c r="AQ74" s="53">
        <f>SUM(AQ4:AQ73)</f>
        <v>614253530</v>
      </c>
      <c r="AR74" s="54">
        <f t="shared" si="46"/>
        <v>7.4226395290355726E-2</v>
      </c>
      <c r="AS74" s="53">
        <f>SUM(AS4:AS73)</f>
        <v>513471736</v>
      </c>
      <c r="AT74" s="54">
        <f t="shared" si="47"/>
        <v>6.2047923512561949E-2</v>
      </c>
      <c r="AU74" s="61">
        <f>SUM(AU4:AU73)</f>
        <v>8275405637</v>
      </c>
      <c r="AV74" s="62"/>
      <c r="AW74" s="62"/>
      <c r="AX74" s="62"/>
      <c r="AY74" s="62"/>
    </row>
    <row r="75" spans="1:51" x14ac:dyDescent="0.2">
      <c r="A75" s="63"/>
      <c r="B75" s="64"/>
      <c r="C75" s="64"/>
      <c r="D75" s="64"/>
      <c r="E75" s="64"/>
      <c r="F75" s="64"/>
      <c r="G75" s="65"/>
      <c r="H75" s="66"/>
      <c r="I75" s="64"/>
      <c r="J75" s="64"/>
      <c r="K75" s="65"/>
      <c r="L75" s="64"/>
      <c r="M75" s="67"/>
      <c r="N75" s="64"/>
      <c r="O75" s="65"/>
      <c r="P75" s="66"/>
      <c r="Q75" s="64"/>
      <c r="R75" s="64"/>
      <c r="S75" s="64"/>
      <c r="T75" s="64"/>
      <c r="U75" s="64"/>
      <c r="V75" s="66"/>
      <c r="W75" s="64"/>
      <c r="X75" s="64"/>
      <c r="Y75" s="64"/>
      <c r="Z75" s="64"/>
      <c r="AA75" s="64"/>
      <c r="AB75" s="64"/>
      <c r="AC75" s="64"/>
      <c r="AD75" s="66"/>
      <c r="AE75" s="64"/>
      <c r="AF75" s="65"/>
      <c r="AG75" s="64"/>
      <c r="AH75" s="65"/>
      <c r="AI75" s="64"/>
      <c r="AJ75" s="66"/>
      <c r="AK75" s="64"/>
      <c r="AL75" s="64"/>
      <c r="AM75" s="64"/>
      <c r="AN75" s="64"/>
      <c r="AO75" s="64"/>
      <c r="AP75" s="66"/>
      <c r="AQ75" s="64"/>
      <c r="AR75" s="64"/>
      <c r="AS75" s="64"/>
      <c r="AT75" s="64"/>
      <c r="AU75" s="66"/>
    </row>
    <row r="76" spans="1:51" s="38" customFormat="1" x14ac:dyDescent="0.2">
      <c r="A76" s="68">
        <v>318</v>
      </c>
      <c r="B76" s="69" t="s">
        <v>119</v>
      </c>
      <c r="C76" s="70">
        <v>6383558</v>
      </c>
      <c r="D76" s="71">
        <f>C76/$AU76</f>
        <v>0.5158819650806804</v>
      </c>
      <c r="E76" s="70">
        <v>0</v>
      </c>
      <c r="F76" s="71">
        <f>E76/$AU76</f>
        <v>0</v>
      </c>
      <c r="G76" s="70">
        <v>0</v>
      </c>
      <c r="H76" s="71">
        <f>G76/$AU76</f>
        <v>0</v>
      </c>
      <c r="I76" s="70">
        <v>1227231</v>
      </c>
      <c r="J76" s="71">
        <f>I76/$AU76</f>
        <v>9.9177659212609723E-2</v>
      </c>
      <c r="K76" s="70">
        <v>0</v>
      </c>
      <c r="L76" s="71">
        <f>K76/$AU76</f>
        <v>0</v>
      </c>
      <c r="M76" s="70">
        <v>0</v>
      </c>
      <c r="N76" s="71">
        <f>M76/$AU76</f>
        <v>0</v>
      </c>
      <c r="O76" s="30">
        <f>C76+E76+G76+I76+K76+M76</f>
        <v>7610789</v>
      </c>
      <c r="P76" s="72">
        <f>O76/$AU76</f>
        <v>0.6150596242932902</v>
      </c>
      <c r="Q76" s="70">
        <v>935585</v>
      </c>
      <c r="R76" s="71">
        <f>Q76/$AU76</f>
        <v>7.5608528707659328E-2</v>
      </c>
      <c r="S76" s="70">
        <v>253781</v>
      </c>
      <c r="T76" s="71">
        <f>S76/$AU76</f>
        <v>2.050910181753501E-2</v>
      </c>
      <c r="U76" s="32">
        <f>O76+Q76+S76</f>
        <v>8800155</v>
      </c>
      <c r="V76" s="73">
        <f>U76/$AU76</f>
        <v>0.71117725481848448</v>
      </c>
      <c r="W76" s="70">
        <v>1347549</v>
      </c>
      <c r="X76" s="71">
        <f>W76/$AU76</f>
        <v>0.10890105896468801</v>
      </c>
      <c r="Y76" s="70">
        <v>0</v>
      </c>
      <c r="Z76" s="71">
        <f>Y76/$AU76</f>
        <v>0</v>
      </c>
      <c r="AA76" s="70">
        <v>122955</v>
      </c>
      <c r="AB76" s="71">
        <f>AA76/$AU76</f>
        <v>9.9365067281436247E-3</v>
      </c>
      <c r="AC76" s="70">
        <v>375682</v>
      </c>
      <c r="AD76" s="71">
        <f>AC76/$AU76</f>
        <v>3.0360430406591463E-2</v>
      </c>
      <c r="AE76" s="70">
        <v>0</v>
      </c>
      <c r="AF76" s="71">
        <f>AE76/$AU76</f>
        <v>0</v>
      </c>
      <c r="AG76" s="70">
        <v>531124</v>
      </c>
      <c r="AH76" s="29">
        <f>AG76/$AU76</f>
        <v>4.2922347195954245E-2</v>
      </c>
      <c r="AI76" s="70">
        <v>0</v>
      </c>
      <c r="AJ76" s="71">
        <f>AI76/$AU76</f>
        <v>0</v>
      </c>
      <c r="AK76" s="70">
        <v>0</v>
      </c>
      <c r="AL76" s="71">
        <f>AK76/$AU76</f>
        <v>0</v>
      </c>
      <c r="AM76" s="70">
        <v>119180</v>
      </c>
      <c r="AN76" s="71">
        <f>AM76/$AU76</f>
        <v>9.6314332223997167E-3</v>
      </c>
      <c r="AO76" s="74">
        <f>W76+Y76+AA76+AC76+AE76+AG76+AI76+AK76+AM76</f>
        <v>2496490</v>
      </c>
      <c r="AP76" s="75">
        <f>AO76/$AU76</f>
        <v>0.20175177651777707</v>
      </c>
      <c r="AQ76" s="70">
        <v>263804</v>
      </c>
      <c r="AR76" s="71">
        <f>AQ76/$AU76</f>
        <v>2.1319102280600227E-2</v>
      </c>
      <c r="AS76" s="70">
        <v>813618</v>
      </c>
      <c r="AT76" s="71">
        <f>AS76/$AU76</f>
        <v>6.5751866383138222E-2</v>
      </c>
      <c r="AU76" s="76">
        <f>U76+AO76+AQ76+AS76</f>
        <v>12374067</v>
      </c>
      <c r="AV76" s="37"/>
      <c r="AW76" s="37"/>
      <c r="AX76" s="37"/>
      <c r="AY76" s="37"/>
    </row>
    <row r="77" spans="1:51" x14ac:dyDescent="0.2">
      <c r="A77" s="39">
        <v>319</v>
      </c>
      <c r="B77" s="77" t="s">
        <v>120</v>
      </c>
      <c r="C77" s="78">
        <v>2156558</v>
      </c>
      <c r="D77" s="42">
        <f>C77/$AU77</f>
        <v>0.63510366356461301</v>
      </c>
      <c r="E77" s="78">
        <v>0</v>
      </c>
      <c r="F77" s="42">
        <f>E77/$AU77</f>
        <v>0</v>
      </c>
      <c r="G77" s="78">
        <v>0</v>
      </c>
      <c r="H77" s="42">
        <f>G77/$AU77</f>
        <v>0</v>
      </c>
      <c r="I77" s="78">
        <v>225903</v>
      </c>
      <c r="J77" s="42">
        <f>I77/$AU77</f>
        <v>6.652815408175286E-2</v>
      </c>
      <c r="K77" s="78">
        <v>0</v>
      </c>
      <c r="L77" s="42">
        <f>K77/$AU77</f>
        <v>0</v>
      </c>
      <c r="M77" s="78">
        <v>89512</v>
      </c>
      <c r="N77" s="42">
        <f>M77/$AU77</f>
        <v>2.636117328307221E-2</v>
      </c>
      <c r="O77" s="43">
        <f>C77+E77+G77+I77+K77+M77</f>
        <v>2471973</v>
      </c>
      <c r="P77" s="44">
        <f>O77/$AU77</f>
        <v>0.72799299092943814</v>
      </c>
      <c r="Q77" s="78">
        <v>40397</v>
      </c>
      <c r="R77" s="42">
        <f>Q77/$AU77</f>
        <v>1.1896866533160562E-2</v>
      </c>
      <c r="S77" s="78">
        <v>53520</v>
      </c>
      <c r="T77" s="42">
        <f>S77/$AU77</f>
        <v>1.5761573801390035E-2</v>
      </c>
      <c r="U77" s="45">
        <f>O77+Q77+S77</f>
        <v>2565890</v>
      </c>
      <c r="V77" s="46">
        <f>U77/$AU77</f>
        <v>0.7556514312639887</v>
      </c>
      <c r="W77" s="78">
        <v>449975</v>
      </c>
      <c r="X77" s="42">
        <f>W77/$AU77</f>
        <v>0.13251708092826009</v>
      </c>
      <c r="Y77" s="78">
        <v>0</v>
      </c>
      <c r="Z77" s="42">
        <f>Y77/$AU77</f>
        <v>0</v>
      </c>
      <c r="AA77" s="78">
        <v>0</v>
      </c>
      <c r="AB77" s="42">
        <f>AA77/$AU77</f>
        <v>0</v>
      </c>
      <c r="AC77" s="78">
        <v>148859</v>
      </c>
      <c r="AD77" s="42">
        <f>AC77/$AU77</f>
        <v>4.3838791377076219E-2</v>
      </c>
      <c r="AE77" s="78">
        <v>0</v>
      </c>
      <c r="AF77" s="42">
        <f>AE77/$AU77</f>
        <v>0</v>
      </c>
      <c r="AG77" s="78">
        <v>230876</v>
      </c>
      <c r="AH77" s="42">
        <f>AG77/$AU77</f>
        <v>6.7992696430674987E-2</v>
      </c>
      <c r="AI77" s="78">
        <v>0</v>
      </c>
      <c r="AJ77" s="42">
        <f>AI77/$AU77</f>
        <v>0</v>
      </c>
      <c r="AK77" s="78">
        <v>0</v>
      </c>
      <c r="AL77" s="42">
        <f>AK77/$AU77</f>
        <v>0</v>
      </c>
      <c r="AM77" s="78">
        <v>0</v>
      </c>
      <c r="AN77" s="42">
        <f>AM77/$AU77</f>
        <v>0</v>
      </c>
      <c r="AO77" s="47">
        <f>W77+Y77+AA77+AC77+AE77+AG77+AI77+AK77+AM77</f>
        <v>829710</v>
      </c>
      <c r="AP77" s="48">
        <f>AO77/$AU77</f>
        <v>0.2443485687360113</v>
      </c>
      <c r="AQ77" s="78">
        <v>0</v>
      </c>
      <c r="AR77" s="42">
        <f>AQ77/$AU77</f>
        <v>0</v>
      </c>
      <c r="AS77" s="78">
        <v>0</v>
      </c>
      <c r="AT77" s="42">
        <f>AS77/$AU77</f>
        <v>0</v>
      </c>
      <c r="AU77" s="49">
        <f>U77+AO77+AQ77+AS77</f>
        <v>3395600</v>
      </c>
    </row>
    <row r="78" spans="1:51" x14ac:dyDescent="0.2">
      <c r="A78" s="79"/>
      <c r="B78" s="80" t="s">
        <v>121</v>
      </c>
      <c r="C78" s="81">
        <f>SUM(C76:C77)</f>
        <v>8540116</v>
      </c>
      <c r="D78" s="42">
        <f>C78/$AU78</f>
        <v>0.54155335049243591</v>
      </c>
      <c r="E78" s="82">
        <f>SUM(E76:E77)</f>
        <v>0</v>
      </c>
      <c r="F78" s="83">
        <f>E78/$AU78</f>
        <v>0</v>
      </c>
      <c r="G78" s="84">
        <f>SUM(G76:G77)</f>
        <v>0</v>
      </c>
      <c r="H78" s="42">
        <f>G78/$AU78</f>
        <v>0</v>
      </c>
      <c r="I78" s="85">
        <f>SUM(I76:I77)</f>
        <v>1453134</v>
      </c>
      <c r="J78" s="42">
        <f>I78/$AU78</f>
        <v>9.2147411863547912E-2</v>
      </c>
      <c r="K78" s="82">
        <f>SUM(K76:K77)</f>
        <v>0</v>
      </c>
      <c r="L78" s="86">
        <f>K78/$AU78</f>
        <v>0</v>
      </c>
      <c r="M78" s="82">
        <f>SUM(M76:M77)</f>
        <v>89512</v>
      </c>
      <c r="N78" s="86">
        <f>M78/$AU78</f>
        <v>5.676213708253954E-3</v>
      </c>
      <c r="O78" s="87">
        <f>SUM(O76:O77)</f>
        <v>10082762</v>
      </c>
      <c r="P78" s="88">
        <f>O78/$AU78</f>
        <v>0.63937697606423771</v>
      </c>
      <c r="Q78" s="82">
        <f>SUM(Q76:Q77)</f>
        <v>975982</v>
      </c>
      <c r="R78" s="89">
        <f>Q78/$AU78</f>
        <v>6.1889829379402878E-2</v>
      </c>
      <c r="S78" s="82">
        <f>SUM(S76:S77)</f>
        <v>307301</v>
      </c>
      <c r="T78" s="86">
        <f>S78/$AU78</f>
        <v>1.94868414152309E-2</v>
      </c>
      <c r="U78" s="90">
        <f>SUM(U76:U77)</f>
        <v>11366045</v>
      </c>
      <c r="V78" s="91">
        <f>U78/$AU78</f>
        <v>0.72075364685887156</v>
      </c>
      <c r="W78" s="82">
        <f>SUM(W76:W77)</f>
        <v>1797524</v>
      </c>
      <c r="X78" s="86">
        <f>W78/$AU78</f>
        <v>0.11398617358248592</v>
      </c>
      <c r="Y78" s="82">
        <f>SUM(Y76:Y77)</f>
        <v>0</v>
      </c>
      <c r="Z78" s="86">
        <f>Y78/$AU78</f>
        <v>0</v>
      </c>
      <c r="AA78" s="82">
        <f>SUM(AA76:AA77)</f>
        <v>122955</v>
      </c>
      <c r="AB78" s="86">
        <f>AA78/$AU78</f>
        <v>7.796930651737922E-3</v>
      </c>
      <c r="AC78" s="82">
        <f>SUM(AC76:AC77)</f>
        <v>524541</v>
      </c>
      <c r="AD78" s="89">
        <f>AC78/$AU78</f>
        <v>3.326265545112652E-2</v>
      </c>
      <c r="AE78" s="82">
        <f>SUM(AE76:AE77)</f>
        <v>0</v>
      </c>
      <c r="AF78" s="86">
        <f>AE78/$AU78</f>
        <v>0</v>
      </c>
      <c r="AG78" s="82">
        <f>SUM(AG76:AG77)</f>
        <v>762000</v>
      </c>
      <c r="AH78" s="86">
        <f>AG78/$AU78</f>
        <v>4.8320614506317729E-2</v>
      </c>
      <c r="AI78" s="82">
        <f>SUM(AI76:AI77)</f>
        <v>0</v>
      </c>
      <c r="AJ78" s="86">
        <f>AI78/$AU78</f>
        <v>0</v>
      </c>
      <c r="AK78" s="82">
        <f>SUM(AK76:AK77)</f>
        <v>0</v>
      </c>
      <c r="AL78" s="86">
        <f>AK78/$AU78</f>
        <v>0</v>
      </c>
      <c r="AM78" s="82">
        <f>SUM(AM76:AM77)</f>
        <v>119180</v>
      </c>
      <c r="AN78" s="86">
        <f>AM78/$AU78</f>
        <v>7.5575470300038678E-3</v>
      </c>
      <c r="AO78" s="92">
        <f>SUM(AO76:AO77)</f>
        <v>3326200</v>
      </c>
      <c r="AP78" s="93">
        <f>AO78/$AU78</f>
        <v>0.21092392122167197</v>
      </c>
      <c r="AQ78" s="82">
        <f>SUM(AQ76:AQ77)</f>
        <v>263804</v>
      </c>
      <c r="AR78" s="86">
        <f>AQ78/$AU78</f>
        <v>1.6728571376935227E-2</v>
      </c>
      <c r="AS78" s="82">
        <f>SUM(AS76:AS77)</f>
        <v>813618</v>
      </c>
      <c r="AT78" s="86">
        <f>AS78/$AU78</f>
        <v>5.1593860542521283E-2</v>
      </c>
      <c r="AU78" s="94">
        <f>SUM(AU76:AU77)</f>
        <v>15769667</v>
      </c>
    </row>
    <row r="79" spans="1:51" x14ac:dyDescent="0.2">
      <c r="A79" s="95"/>
      <c r="B79" s="96"/>
      <c r="C79" s="96"/>
      <c r="D79" s="96"/>
      <c r="E79" s="65"/>
      <c r="F79" s="96"/>
      <c r="G79" s="65"/>
      <c r="H79" s="66"/>
      <c r="I79" s="96"/>
      <c r="J79" s="96"/>
      <c r="K79" s="96"/>
      <c r="L79" s="96"/>
      <c r="M79" s="96"/>
      <c r="N79" s="96"/>
      <c r="O79" s="96"/>
      <c r="P79" s="66"/>
      <c r="Q79" s="96"/>
      <c r="R79" s="96"/>
      <c r="S79" s="96"/>
      <c r="T79" s="96"/>
      <c r="U79" s="96"/>
      <c r="V79" s="66"/>
      <c r="W79" s="96"/>
      <c r="X79" s="96"/>
      <c r="Y79" s="96"/>
      <c r="Z79" s="96"/>
      <c r="AA79" s="96"/>
      <c r="AB79" s="96"/>
      <c r="AC79" s="96"/>
      <c r="AD79" s="66"/>
      <c r="AE79" s="96"/>
      <c r="AF79" s="96"/>
      <c r="AG79" s="96"/>
      <c r="AH79" s="65"/>
      <c r="AI79" s="96"/>
      <c r="AJ79" s="66"/>
      <c r="AK79" s="96"/>
      <c r="AL79" s="96"/>
      <c r="AM79" s="96"/>
      <c r="AN79" s="96"/>
      <c r="AO79" s="96"/>
      <c r="AP79" s="66"/>
      <c r="AQ79" s="96"/>
      <c r="AR79" s="96"/>
      <c r="AS79" s="96"/>
      <c r="AT79" s="96"/>
      <c r="AU79" s="66"/>
    </row>
    <row r="80" spans="1:51" x14ac:dyDescent="0.2">
      <c r="A80" s="97">
        <v>321001</v>
      </c>
      <c r="B80" s="69" t="s">
        <v>122</v>
      </c>
      <c r="C80" s="17">
        <v>1997164</v>
      </c>
      <c r="D80" s="71">
        <f t="shared" ref="D80:D92" si="49">C80/$AU80</f>
        <v>0.54345500700827964</v>
      </c>
      <c r="E80" s="17">
        <v>130603</v>
      </c>
      <c r="F80" s="71">
        <f t="shared" ref="F80:F92" si="50">E80/$AU80</f>
        <v>3.5538821188596602E-2</v>
      </c>
      <c r="G80" s="17">
        <v>0</v>
      </c>
      <c r="H80" s="71">
        <f t="shared" ref="H80:H92" si="51">G80/$AU80</f>
        <v>0</v>
      </c>
      <c r="I80" s="17">
        <v>401212</v>
      </c>
      <c r="J80" s="71">
        <f t="shared" ref="J80:J92" si="52">I80/$AU80</f>
        <v>0.10917514549221088</v>
      </c>
      <c r="K80" s="17">
        <v>0</v>
      </c>
      <c r="L80" s="71">
        <f t="shared" ref="L80:L92" si="53">K80/$AU80</f>
        <v>0</v>
      </c>
      <c r="M80" s="17">
        <v>0</v>
      </c>
      <c r="N80" s="71">
        <f t="shared" ref="N80:N92" si="54">M80/$AU80</f>
        <v>0</v>
      </c>
      <c r="O80" s="30">
        <f t="shared" ref="O80:O91" si="55">C80+E80+G80+I80+K80+M80</f>
        <v>2528979</v>
      </c>
      <c r="P80" s="72">
        <f t="shared" ref="P80:P92" si="56">O80/$AU80</f>
        <v>0.68816897368908714</v>
      </c>
      <c r="Q80" s="17">
        <v>0</v>
      </c>
      <c r="R80" s="71">
        <f>Q80/$AU80</f>
        <v>0</v>
      </c>
      <c r="S80" s="17">
        <v>34167</v>
      </c>
      <c r="T80" s="71">
        <f t="shared" ref="T80:T92" si="57">S80/$AU80</f>
        <v>9.2972971796266551E-3</v>
      </c>
      <c r="U80" s="32">
        <f t="shared" ref="U80:U91" si="58">O80+Q80+S80</f>
        <v>2563146</v>
      </c>
      <c r="V80" s="73">
        <f t="shared" ref="V80:V92" si="59">U80/$AU80</f>
        <v>0.69746627086871371</v>
      </c>
      <c r="W80" s="17">
        <v>350385</v>
      </c>
      <c r="X80" s="71">
        <f t="shared" ref="X80:X92" si="60">W80/$AU80</f>
        <v>9.5344439730836353E-2</v>
      </c>
      <c r="Y80" s="17">
        <v>14864</v>
      </c>
      <c r="Z80" s="71">
        <f t="shared" ref="Z80:Z92" si="61">Y80/$AU80</f>
        <v>4.0446929867407324E-3</v>
      </c>
      <c r="AA80" s="17">
        <v>36275</v>
      </c>
      <c r="AB80" s="71">
        <f t="shared" ref="AB80:AB92" si="62">AA80/$AU80</f>
        <v>9.8709121430314902E-3</v>
      </c>
      <c r="AC80" s="17">
        <v>421658</v>
      </c>
      <c r="AD80" s="71">
        <f t="shared" ref="AD80:AD92" si="63">AC80/$AU80</f>
        <v>0.11473877525586139</v>
      </c>
      <c r="AE80" s="17">
        <v>4294</v>
      </c>
      <c r="AF80" s="71">
        <f t="shared" ref="AF80:AF92" si="64">AE80/$AU80</f>
        <v>1.1684547689090894E-3</v>
      </c>
      <c r="AG80" s="17">
        <v>284317</v>
      </c>
      <c r="AH80" s="29">
        <f>AG80/$AU80</f>
        <v>7.7366454245907212E-2</v>
      </c>
      <c r="AI80" s="17">
        <v>0</v>
      </c>
      <c r="AJ80" s="71">
        <f t="shared" ref="AJ80:AJ92" si="65">AI80/$AU80</f>
        <v>0</v>
      </c>
      <c r="AK80" s="17">
        <v>0</v>
      </c>
      <c r="AL80" s="71">
        <f t="shared" ref="AL80:AL92" si="66">AK80/$AU80</f>
        <v>0</v>
      </c>
      <c r="AM80" s="17">
        <v>0</v>
      </c>
      <c r="AN80" s="71">
        <f t="shared" ref="AN80:AN92" si="67">AM80/$AU80</f>
        <v>0</v>
      </c>
      <c r="AO80" s="74">
        <f t="shared" ref="AO80:AO91" si="68">W80+Y80+AA80+AC80+AE80+AG80+AI80+AK80+AM80</f>
        <v>1111793</v>
      </c>
      <c r="AP80" s="75">
        <f t="shared" ref="AP80:AP92" si="69">AO80/$AU80</f>
        <v>0.30253372913128623</v>
      </c>
      <c r="AQ80" s="17">
        <v>0</v>
      </c>
      <c r="AR80" s="71">
        <f t="shared" ref="AR80:AR92" si="70">AQ80/$AU80</f>
        <v>0</v>
      </c>
      <c r="AS80" s="17">
        <v>0</v>
      </c>
      <c r="AT80" s="71">
        <f t="shared" ref="AT80:AT92" si="71">AS80/$AU80</f>
        <v>0</v>
      </c>
      <c r="AU80" s="76">
        <f t="shared" ref="AU80:AU91" si="72">U80+AO80+AQ80+AS80</f>
        <v>3674939</v>
      </c>
    </row>
    <row r="81" spans="1:51" s="38" customFormat="1" x14ac:dyDescent="0.2">
      <c r="A81" s="98">
        <v>329001</v>
      </c>
      <c r="B81" s="99" t="s">
        <v>123</v>
      </c>
      <c r="C81" s="28">
        <v>1752078</v>
      </c>
      <c r="D81" s="29">
        <f t="shared" si="49"/>
        <v>0.47861359027255723</v>
      </c>
      <c r="E81" s="28">
        <v>248002</v>
      </c>
      <c r="F81" s="29">
        <f t="shared" si="50"/>
        <v>6.7746485952551616E-2</v>
      </c>
      <c r="G81" s="28">
        <v>0</v>
      </c>
      <c r="H81" s="29">
        <f t="shared" si="51"/>
        <v>0</v>
      </c>
      <c r="I81" s="28">
        <v>35</v>
      </c>
      <c r="J81" s="29">
        <f t="shared" si="52"/>
        <v>9.5609188971835178E-6</v>
      </c>
      <c r="K81" s="28">
        <v>0</v>
      </c>
      <c r="L81" s="29">
        <f t="shared" si="53"/>
        <v>0</v>
      </c>
      <c r="M81" s="28">
        <v>0</v>
      </c>
      <c r="N81" s="29">
        <f t="shared" si="54"/>
        <v>0</v>
      </c>
      <c r="O81" s="30">
        <f t="shared" si="55"/>
        <v>2000115</v>
      </c>
      <c r="P81" s="31">
        <f t="shared" si="56"/>
        <v>0.54636963714400599</v>
      </c>
      <c r="Q81" s="28">
        <v>18295</v>
      </c>
      <c r="R81" s="29">
        <f t="shared" ref="R81:R92" si="73">Q81/$AU81</f>
        <v>4.9976288921134981E-3</v>
      </c>
      <c r="S81" s="28">
        <v>22783</v>
      </c>
      <c r="T81" s="29">
        <f t="shared" si="57"/>
        <v>6.2236118638437738E-3</v>
      </c>
      <c r="U81" s="32">
        <f t="shared" si="58"/>
        <v>2041193</v>
      </c>
      <c r="V81" s="33">
        <f t="shared" si="59"/>
        <v>0.55759087789996331</v>
      </c>
      <c r="W81" s="28">
        <v>365352</v>
      </c>
      <c r="X81" s="29">
        <f t="shared" si="60"/>
        <v>9.9802881169251206E-2</v>
      </c>
      <c r="Y81" s="28">
        <v>22894</v>
      </c>
      <c r="Z81" s="29">
        <f t="shared" si="61"/>
        <v>6.253933635203413E-3</v>
      </c>
      <c r="AA81" s="28">
        <v>90527</v>
      </c>
      <c r="AB81" s="29">
        <f t="shared" si="62"/>
        <v>2.4729180143009493E-2</v>
      </c>
      <c r="AC81" s="28">
        <v>272585</v>
      </c>
      <c r="AD81" s="29">
        <f t="shared" si="63"/>
        <v>7.4461802216821971E-2</v>
      </c>
      <c r="AE81" s="28">
        <v>185170</v>
      </c>
      <c r="AF81" s="29">
        <f t="shared" si="64"/>
        <v>5.0582724348327765E-2</v>
      </c>
      <c r="AG81" s="28">
        <v>360271</v>
      </c>
      <c r="AH81" s="29">
        <f t="shared" ref="AH81:AH92" si="74">AG81/$AU81</f>
        <v>9.8414908914491506E-2</v>
      </c>
      <c r="AI81" s="28">
        <v>0</v>
      </c>
      <c r="AJ81" s="29">
        <f t="shared" si="65"/>
        <v>0</v>
      </c>
      <c r="AK81" s="28">
        <v>1100</v>
      </c>
      <c r="AL81" s="29">
        <f t="shared" si="66"/>
        <v>3.0048602248291054E-4</v>
      </c>
      <c r="AM81" s="28">
        <v>0</v>
      </c>
      <c r="AN81" s="29">
        <f t="shared" si="67"/>
        <v>0</v>
      </c>
      <c r="AO81" s="34">
        <f t="shared" si="68"/>
        <v>1297899</v>
      </c>
      <c r="AP81" s="35">
        <f t="shared" si="69"/>
        <v>0.35454591644958827</v>
      </c>
      <c r="AQ81" s="28">
        <v>7760</v>
      </c>
      <c r="AR81" s="29">
        <f t="shared" si="70"/>
        <v>2.1197923040612598E-3</v>
      </c>
      <c r="AS81" s="28">
        <v>313884</v>
      </c>
      <c r="AT81" s="29">
        <f t="shared" si="71"/>
        <v>8.5743413346387173E-2</v>
      </c>
      <c r="AU81" s="36">
        <f t="shared" si="72"/>
        <v>3660736</v>
      </c>
      <c r="AV81" s="37"/>
      <c r="AW81" s="37"/>
      <c r="AX81" s="37"/>
      <c r="AY81" s="37"/>
    </row>
    <row r="82" spans="1:51" s="38" customFormat="1" x14ac:dyDescent="0.2">
      <c r="A82" s="98">
        <v>331001</v>
      </c>
      <c r="B82" s="99" t="s">
        <v>124</v>
      </c>
      <c r="C82" s="28">
        <v>2807107</v>
      </c>
      <c r="D82" s="29">
        <f t="shared" si="49"/>
        <v>0.50172469108109774</v>
      </c>
      <c r="E82" s="28">
        <v>0</v>
      </c>
      <c r="F82" s="29">
        <f t="shared" si="50"/>
        <v>0</v>
      </c>
      <c r="G82" s="28">
        <v>0</v>
      </c>
      <c r="H82" s="29">
        <f t="shared" si="51"/>
        <v>0</v>
      </c>
      <c r="I82" s="28">
        <v>275418</v>
      </c>
      <c r="J82" s="29">
        <f t="shared" si="52"/>
        <v>4.9226485120864215E-2</v>
      </c>
      <c r="K82" s="28">
        <v>0</v>
      </c>
      <c r="L82" s="29">
        <f t="shared" si="53"/>
        <v>0</v>
      </c>
      <c r="M82" s="28">
        <v>0</v>
      </c>
      <c r="N82" s="29">
        <f t="shared" si="54"/>
        <v>0</v>
      </c>
      <c r="O82" s="30">
        <f t="shared" si="55"/>
        <v>3082525</v>
      </c>
      <c r="P82" s="31">
        <f t="shared" si="56"/>
        <v>0.55095117620196199</v>
      </c>
      <c r="Q82" s="28">
        <v>275305</v>
      </c>
      <c r="R82" s="29">
        <f t="shared" si="73"/>
        <v>4.9206288209919187E-2</v>
      </c>
      <c r="S82" s="28">
        <v>52180</v>
      </c>
      <c r="T82" s="29">
        <f t="shared" si="57"/>
        <v>9.3263257797482173E-3</v>
      </c>
      <c r="U82" s="32">
        <f t="shared" si="58"/>
        <v>3410010</v>
      </c>
      <c r="V82" s="33">
        <f t="shared" si="59"/>
        <v>0.60948379019162935</v>
      </c>
      <c r="W82" s="28">
        <v>268699</v>
      </c>
      <c r="X82" s="29">
        <f t="shared" si="60"/>
        <v>4.802557322139836E-2</v>
      </c>
      <c r="Y82" s="28">
        <v>502435</v>
      </c>
      <c r="Z82" s="29">
        <f t="shared" si="61"/>
        <v>8.9802079209424984E-2</v>
      </c>
      <c r="AA82" s="28">
        <v>208333</v>
      </c>
      <c r="AB82" s="29">
        <f t="shared" si="62"/>
        <v>3.7236133167349278E-2</v>
      </c>
      <c r="AC82" s="28">
        <v>488764</v>
      </c>
      <c r="AD82" s="29">
        <f t="shared" si="63"/>
        <v>8.7358610452526977E-2</v>
      </c>
      <c r="AE82" s="28">
        <v>6790</v>
      </c>
      <c r="AF82" s="29">
        <f t="shared" si="64"/>
        <v>1.2136019939534381E-3</v>
      </c>
      <c r="AG82" s="28">
        <v>301288</v>
      </c>
      <c r="AH82" s="29">
        <f t="shared" si="74"/>
        <v>5.385032659119933E-2</v>
      </c>
      <c r="AI82" s="28">
        <v>0</v>
      </c>
      <c r="AJ82" s="29">
        <f t="shared" si="65"/>
        <v>0</v>
      </c>
      <c r="AK82" s="28">
        <v>0</v>
      </c>
      <c r="AL82" s="29">
        <f t="shared" si="66"/>
        <v>0</v>
      </c>
      <c r="AM82" s="28">
        <v>286611</v>
      </c>
      <c r="AN82" s="29">
        <f t="shared" si="67"/>
        <v>5.1227051706773025E-2</v>
      </c>
      <c r="AO82" s="34">
        <f t="shared" si="68"/>
        <v>2062920</v>
      </c>
      <c r="AP82" s="35">
        <f t="shared" si="69"/>
        <v>0.36871337634262541</v>
      </c>
      <c r="AQ82" s="28">
        <v>121985</v>
      </c>
      <c r="AR82" s="29">
        <f t="shared" si="70"/>
        <v>2.1802833465745235E-2</v>
      </c>
      <c r="AS82" s="28">
        <v>0</v>
      </c>
      <c r="AT82" s="29">
        <f t="shared" si="71"/>
        <v>0</v>
      </c>
      <c r="AU82" s="36">
        <f t="shared" si="72"/>
        <v>5594915</v>
      </c>
      <c r="AV82" s="37"/>
      <c r="AW82" s="37"/>
      <c r="AX82" s="37"/>
      <c r="AY82" s="37"/>
    </row>
    <row r="83" spans="1:51" s="38" customFormat="1" x14ac:dyDescent="0.2">
      <c r="A83" s="98">
        <v>333001</v>
      </c>
      <c r="B83" s="99" t="s">
        <v>125</v>
      </c>
      <c r="C83" s="28">
        <v>2317527</v>
      </c>
      <c r="D83" s="29">
        <f t="shared" si="49"/>
        <v>0.40323737990451869</v>
      </c>
      <c r="E83" s="28">
        <v>233106</v>
      </c>
      <c r="F83" s="29">
        <f t="shared" si="50"/>
        <v>4.0559204997405736E-2</v>
      </c>
      <c r="G83" s="28">
        <v>0</v>
      </c>
      <c r="H83" s="29">
        <f t="shared" si="51"/>
        <v>0</v>
      </c>
      <c r="I83" s="28">
        <v>106523</v>
      </c>
      <c r="J83" s="29">
        <f t="shared" si="52"/>
        <v>1.8534435810054876E-2</v>
      </c>
      <c r="K83" s="28">
        <v>0</v>
      </c>
      <c r="L83" s="29">
        <f t="shared" si="53"/>
        <v>0</v>
      </c>
      <c r="M83" s="28">
        <v>435609</v>
      </c>
      <c r="N83" s="29">
        <f t="shared" si="54"/>
        <v>7.5793650655559777E-2</v>
      </c>
      <c r="O83" s="30">
        <f>C83+E83+G83+I83+K83+M83</f>
        <v>3092765</v>
      </c>
      <c r="P83" s="31">
        <f t="shared" si="56"/>
        <v>0.53812467136753905</v>
      </c>
      <c r="Q83" s="28">
        <v>10508</v>
      </c>
      <c r="R83" s="29">
        <f t="shared" si="73"/>
        <v>1.8283361479873514E-3</v>
      </c>
      <c r="S83" s="28">
        <v>133210</v>
      </c>
      <c r="T83" s="29">
        <f t="shared" si="57"/>
        <v>2.3177831963589177E-2</v>
      </c>
      <c r="U83" s="32">
        <f t="shared" si="58"/>
        <v>3236483</v>
      </c>
      <c r="V83" s="33">
        <f t="shared" si="59"/>
        <v>0.56313083947911557</v>
      </c>
      <c r="W83" s="28">
        <v>247414</v>
      </c>
      <c r="X83" s="29">
        <f t="shared" si="60"/>
        <v>4.3048720947672488E-2</v>
      </c>
      <c r="Y83" s="28">
        <v>210358</v>
      </c>
      <c r="Z83" s="29">
        <f t="shared" si="61"/>
        <v>3.6601173907339482E-2</v>
      </c>
      <c r="AA83" s="28">
        <v>52097</v>
      </c>
      <c r="AB83" s="29">
        <f t="shared" si="62"/>
        <v>9.0646010945657635E-3</v>
      </c>
      <c r="AC83" s="28">
        <v>507128</v>
      </c>
      <c r="AD83" s="29">
        <f t="shared" si="63"/>
        <v>8.8237576518512509E-2</v>
      </c>
      <c r="AE83" s="28">
        <v>114335</v>
      </c>
      <c r="AF83" s="29">
        <f t="shared" si="64"/>
        <v>1.9893682287793472E-2</v>
      </c>
      <c r="AG83" s="28">
        <v>166571</v>
      </c>
      <c r="AH83" s="29">
        <f t="shared" si="74"/>
        <v>2.8982468643547876E-2</v>
      </c>
      <c r="AI83" s="28">
        <v>0</v>
      </c>
      <c r="AJ83" s="29">
        <f t="shared" si="65"/>
        <v>0</v>
      </c>
      <c r="AK83" s="28">
        <v>0</v>
      </c>
      <c r="AL83" s="29">
        <f t="shared" si="66"/>
        <v>0</v>
      </c>
      <c r="AM83" s="28">
        <v>26513</v>
      </c>
      <c r="AN83" s="29">
        <f t="shared" si="67"/>
        <v>4.6131210783772981E-3</v>
      </c>
      <c r="AO83" s="34">
        <f t="shared" si="68"/>
        <v>1324416</v>
      </c>
      <c r="AP83" s="35">
        <f t="shared" si="69"/>
        <v>0.2304413444778089</v>
      </c>
      <c r="AQ83" s="28">
        <v>0</v>
      </c>
      <c r="AR83" s="29">
        <f t="shared" si="70"/>
        <v>0</v>
      </c>
      <c r="AS83" s="28">
        <v>1186403</v>
      </c>
      <c r="AT83" s="29">
        <f t="shared" si="71"/>
        <v>0.20642781604307553</v>
      </c>
      <c r="AU83" s="36">
        <f t="shared" si="72"/>
        <v>5747302</v>
      </c>
      <c r="AV83" s="37"/>
      <c r="AW83" s="37"/>
      <c r="AX83" s="37"/>
      <c r="AY83" s="37"/>
    </row>
    <row r="84" spans="1:51" x14ac:dyDescent="0.2">
      <c r="A84" s="100">
        <v>336001</v>
      </c>
      <c r="B84" s="77" t="s">
        <v>126</v>
      </c>
      <c r="C84" s="41">
        <v>2924659</v>
      </c>
      <c r="D84" s="42">
        <f t="shared" si="49"/>
        <v>0.4983081106076524</v>
      </c>
      <c r="E84" s="41">
        <v>218776</v>
      </c>
      <c r="F84" s="42">
        <f t="shared" si="50"/>
        <v>3.7275407220568192E-2</v>
      </c>
      <c r="G84" s="41">
        <v>0</v>
      </c>
      <c r="H84" s="42">
        <f t="shared" si="51"/>
        <v>0</v>
      </c>
      <c r="I84" s="41">
        <v>287598</v>
      </c>
      <c r="J84" s="42">
        <f t="shared" si="52"/>
        <v>4.900141041897179E-2</v>
      </c>
      <c r="K84" s="41">
        <v>0</v>
      </c>
      <c r="L84" s="42">
        <f t="shared" si="53"/>
        <v>0</v>
      </c>
      <c r="M84" s="41">
        <v>0</v>
      </c>
      <c r="N84" s="42">
        <f t="shared" si="54"/>
        <v>0</v>
      </c>
      <c r="O84" s="43">
        <f t="shared" si="55"/>
        <v>3431033</v>
      </c>
      <c r="P84" s="44">
        <f t="shared" si="56"/>
        <v>0.58458492824719233</v>
      </c>
      <c r="Q84" s="41">
        <v>20840</v>
      </c>
      <c r="R84" s="42">
        <f t="shared" si="73"/>
        <v>3.5507527629933867E-3</v>
      </c>
      <c r="S84" s="41">
        <v>68147</v>
      </c>
      <c r="T84" s="42">
        <f t="shared" si="57"/>
        <v>1.1610995611310477E-2</v>
      </c>
      <c r="U84" s="45">
        <f t="shared" si="58"/>
        <v>3520020</v>
      </c>
      <c r="V84" s="46">
        <f t="shared" si="59"/>
        <v>0.59974667662149628</v>
      </c>
      <c r="W84" s="41">
        <v>608545</v>
      </c>
      <c r="X84" s="42">
        <f t="shared" si="60"/>
        <v>0.10368487716678554</v>
      </c>
      <c r="Y84" s="41">
        <v>43499</v>
      </c>
      <c r="Z84" s="42">
        <f t="shared" si="61"/>
        <v>7.4114296755014072E-3</v>
      </c>
      <c r="AA84" s="41">
        <v>160197</v>
      </c>
      <c r="AB84" s="42">
        <f t="shared" si="62"/>
        <v>2.7294622858601323E-2</v>
      </c>
      <c r="AC84" s="41">
        <v>771410</v>
      </c>
      <c r="AD84" s="42">
        <f t="shared" si="63"/>
        <v>0.13143407816222305</v>
      </c>
      <c r="AE84" s="41">
        <v>142312</v>
      </c>
      <c r="AF84" s="42">
        <f t="shared" si="64"/>
        <v>2.4247347754660021E-2</v>
      </c>
      <c r="AG84" s="41">
        <v>472259</v>
      </c>
      <c r="AH84" s="42">
        <f t="shared" si="74"/>
        <v>8.0464248997048654E-2</v>
      </c>
      <c r="AI84" s="41">
        <v>0</v>
      </c>
      <c r="AJ84" s="42">
        <f t="shared" si="65"/>
        <v>0</v>
      </c>
      <c r="AK84" s="41">
        <v>0</v>
      </c>
      <c r="AL84" s="42">
        <f t="shared" si="66"/>
        <v>0</v>
      </c>
      <c r="AM84" s="41">
        <v>114393</v>
      </c>
      <c r="AN84" s="42">
        <f t="shared" si="67"/>
        <v>1.949046357087824E-2</v>
      </c>
      <c r="AO84" s="47">
        <f t="shared" si="68"/>
        <v>2312615</v>
      </c>
      <c r="AP84" s="48">
        <f t="shared" si="69"/>
        <v>0.39402706818569821</v>
      </c>
      <c r="AQ84" s="41">
        <v>36543</v>
      </c>
      <c r="AR84" s="42">
        <f t="shared" si="70"/>
        <v>6.2262551928055345E-3</v>
      </c>
      <c r="AS84" s="41">
        <v>0</v>
      </c>
      <c r="AT84" s="42">
        <f t="shared" si="71"/>
        <v>0</v>
      </c>
      <c r="AU84" s="49">
        <f t="shared" si="72"/>
        <v>5869178</v>
      </c>
    </row>
    <row r="85" spans="1:51" x14ac:dyDescent="0.2">
      <c r="A85" s="97">
        <v>337001</v>
      </c>
      <c r="B85" s="69" t="s">
        <v>127</v>
      </c>
      <c r="C85" s="17">
        <v>5275743</v>
      </c>
      <c r="D85" s="71">
        <f t="shared" si="49"/>
        <v>0.38500830442650491</v>
      </c>
      <c r="E85" s="17">
        <v>1677544</v>
      </c>
      <c r="F85" s="71">
        <f t="shared" si="50"/>
        <v>0.12242225806694085</v>
      </c>
      <c r="G85" s="17">
        <v>0</v>
      </c>
      <c r="H85" s="71">
        <f t="shared" si="51"/>
        <v>0</v>
      </c>
      <c r="I85" s="17">
        <v>58913</v>
      </c>
      <c r="J85" s="71">
        <f t="shared" si="52"/>
        <v>4.2992985516312459E-3</v>
      </c>
      <c r="K85" s="17">
        <v>0</v>
      </c>
      <c r="L85" s="71">
        <f t="shared" si="53"/>
        <v>0</v>
      </c>
      <c r="M85" s="17">
        <v>1012</v>
      </c>
      <c r="N85" s="71">
        <f t="shared" si="54"/>
        <v>7.3852802170163136E-5</v>
      </c>
      <c r="O85" s="30">
        <f t="shared" si="55"/>
        <v>7013212</v>
      </c>
      <c r="P85" s="72">
        <f t="shared" si="56"/>
        <v>0.51180371384724721</v>
      </c>
      <c r="Q85" s="17">
        <v>505009</v>
      </c>
      <c r="R85" s="71">
        <f t="shared" si="73"/>
        <v>3.6854080801533511E-2</v>
      </c>
      <c r="S85" s="17">
        <v>398292</v>
      </c>
      <c r="T85" s="71">
        <f t="shared" si="57"/>
        <v>2.906618604936622E-2</v>
      </c>
      <c r="U85" s="32">
        <f t="shared" si="58"/>
        <v>7916513</v>
      </c>
      <c r="V85" s="73">
        <f t="shared" si="59"/>
        <v>0.5777239806981469</v>
      </c>
      <c r="W85" s="17">
        <v>1160325</v>
      </c>
      <c r="X85" s="71">
        <f t="shared" si="60"/>
        <v>8.4677127152267329E-2</v>
      </c>
      <c r="Y85" s="17">
        <v>90457</v>
      </c>
      <c r="Z85" s="71">
        <f t="shared" si="61"/>
        <v>6.6012874761921404E-3</v>
      </c>
      <c r="AA85" s="17">
        <v>1488701</v>
      </c>
      <c r="AB85" s="71">
        <f t="shared" si="62"/>
        <v>0.10864104786909488</v>
      </c>
      <c r="AC85" s="17">
        <v>980580</v>
      </c>
      <c r="AD85" s="71">
        <f t="shared" si="63"/>
        <v>7.1559862403180394E-2</v>
      </c>
      <c r="AE85" s="17">
        <v>484008</v>
      </c>
      <c r="AF85" s="71">
        <f t="shared" si="64"/>
        <v>3.5321489202348143E-2</v>
      </c>
      <c r="AG85" s="17">
        <v>810796</v>
      </c>
      <c r="AH85" s="29">
        <f t="shared" si="74"/>
        <v>5.9169522320513424E-2</v>
      </c>
      <c r="AI85" s="17">
        <v>0</v>
      </c>
      <c r="AJ85" s="71">
        <f t="shared" si="65"/>
        <v>0</v>
      </c>
      <c r="AK85" s="17">
        <v>0</v>
      </c>
      <c r="AL85" s="71">
        <f t="shared" si="66"/>
        <v>0</v>
      </c>
      <c r="AM85" s="17">
        <v>470640</v>
      </c>
      <c r="AN85" s="71">
        <f t="shared" si="67"/>
        <v>3.434593163376045E-2</v>
      </c>
      <c r="AO85" s="74">
        <f t="shared" si="68"/>
        <v>5485507</v>
      </c>
      <c r="AP85" s="75">
        <f t="shared" si="69"/>
        <v>0.40031626805735676</v>
      </c>
      <c r="AQ85" s="17">
        <v>0</v>
      </c>
      <c r="AR85" s="71">
        <f t="shared" si="70"/>
        <v>0</v>
      </c>
      <c r="AS85" s="17">
        <v>300913</v>
      </c>
      <c r="AT85" s="71">
        <f t="shared" si="71"/>
        <v>2.1959751244496343E-2</v>
      </c>
      <c r="AU85" s="76">
        <f t="shared" si="72"/>
        <v>13702933</v>
      </c>
    </row>
    <row r="86" spans="1:51" s="38" customFormat="1" x14ac:dyDescent="0.2">
      <c r="A86" s="98">
        <v>339001</v>
      </c>
      <c r="B86" s="99" t="s">
        <v>128</v>
      </c>
      <c r="C86" s="28">
        <v>2027813</v>
      </c>
      <c r="D86" s="29">
        <f t="shared" si="49"/>
        <v>0.50891371285032772</v>
      </c>
      <c r="E86" s="28">
        <v>205791</v>
      </c>
      <c r="F86" s="29">
        <f t="shared" si="50"/>
        <v>5.1646706023278172E-2</v>
      </c>
      <c r="G86" s="28">
        <v>0</v>
      </c>
      <c r="H86" s="29">
        <f t="shared" si="51"/>
        <v>0</v>
      </c>
      <c r="I86" s="28">
        <v>7325</v>
      </c>
      <c r="J86" s="29">
        <f t="shared" si="52"/>
        <v>1.8383317133427244E-3</v>
      </c>
      <c r="K86" s="28">
        <v>0</v>
      </c>
      <c r="L86" s="29">
        <f t="shared" si="53"/>
        <v>0</v>
      </c>
      <c r="M86" s="28">
        <v>0</v>
      </c>
      <c r="N86" s="29">
        <f t="shared" si="54"/>
        <v>0</v>
      </c>
      <c r="O86" s="30">
        <f t="shared" si="55"/>
        <v>2240929</v>
      </c>
      <c r="P86" s="31">
        <f t="shared" si="56"/>
        <v>0.56239875058694855</v>
      </c>
      <c r="Q86" s="28">
        <v>164878</v>
      </c>
      <c r="R86" s="29">
        <f t="shared" si="73"/>
        <v>4.1378901874746993E-2</v>
      </c>
      <c r="S86" s="28">
        <v>166855</v>
      </c>
      <c r="T86" s="29">
        <f t="shared" si="57"/>
        <v>4.1875063212259429E-2</v>
      </c>
      <c r="U86" s="32">
        <f t="shared" si="58"/>
        <v>2572662</v>
      </c>
      <c r="V86" s="33">
        <f t="shared" si="59"/>
        <v>0.64565271567395499</v>
      </c>
      <c r="W86" s="28">
        <v>326381</v>
      </c>
      <c r="X86" s="29">
        <f t="shared" si="60"/>
        <v>8.1910790844028913E-2</v>
      </c>
      <c r="Y86" s="28">
        <v>104993</v>
      </c>
      <c r="Z86" s="29">
        <f t="shared" si="61"/>
        <v>2.6349755846961458E-2</v>
      </c>
      <c r="AA86" s="28">
        <v>114163</v>
      </c>
      <c r="AB86" s="29">
        <f t="shared" si="62"/>
        <v>2.8651121281958424E-2</v>
      </c>
      <c r="AC86" s="28">
        <v>631232</v>
      </c>
      <c r="AD86" s="29">
        <f t="shared" si="63"/>
        <v>0.15841826676815762</v>
      </c>
      <c r="AE86" s="28">
        <v>0</v>
      </c>
      <c r="AF86" s="29">
        <f t="shared" si="64"/>
        <v>0</v>
      </c>
      <c r="AG86" s="28">
        <v>233449</v>
      </c>
      <c r="AH86" s="29">
        <f t="shared" si="74"/>
        <v>5.8587945412716134E-2</v>
      </c>
      <c r="AI86" s="28">
        <v>0</v>
      </c>
      <c r="AJ86" s="29">
        <f t="shared" si="65"/>
        <v>0</v>
      </c>
      <c r="AK86" s="28">
        <v>0</v>
      </c>
      <c r="AL86" s="29">
        <f t="shared" si="66"/>
        <v>0</v>
      </c>
      <c r="AM86" s="28">
        <v>1711</v>
      </c>
      <c r="AN86" s="29">
        <f t="shared" si="67"/>
        <v>4.2940417222244392E-4</v>
      </c>
      <c r="AO86" s="34">
        <f t="shared" si="68"/>
        <v>1411929</v>
      </c>
      <c r="AP86" s="35">
        <f t="shared" si="69"/>
        <v>0.35434728432604501</v>
      </c>
      <c r="AQ86" s="28">
        <v>0</v>
      </c>
      <c r="AR86" s="29">
        <f t="shared" si="70"/>
        <v>0</v>
      </c>
      <c r="AS86" s="28">
        <v>0</v>
      </c>
      <c r="AT86" s="29">
        <f t="shared" si="71"/>
        <v>0</v>
      </c>
      <c r="AU86" s="36">
        <f t="shared" si="72"/>
        <v>3984591</v>
      </c>
      <c r="AV86" s="37"/>
      <c r="AW86" s="37"/>
      <c r="AX86" s="37"/>
      <c r="AY86" s="37"/>
    </row>
    <row r="87" spans="1:51" s="38" customFormat="1" x14ac:dyDescent="0.2">
      <c r="A87" s="98">
        <v>340001</v>
      </c>
      <c r="B87" s="99" t="s">
        <v>129</v>
      </c>
      <c r="C87" s="28">
        <v>637874</v>
      </c>
      <c r="D87" s="29">
        <f t="shared" si="49"/>
        <v>0.60254042683024744</v>
      </c>
      <c r="E87" s="28">
        <v>101457</v>
      </c>
      <c r="F87" s="29">
        <f t="shared" si="50"/>
        <v>9.5837021237605569E-2</v>
      </c>
      <c r="G87" s="28">
        <v>0</v>
      </c>
      <c r="H87" s="29">
        <f>G87/$AU87</f>
        <v>0</v>
      </c>
      <c r="I87" s="28">
        <v>0</v>
      </c>
      <c r="J87" s="29">
        <f>I87/$AU87</f>
        <v>0</v>
      </c>
      <c r="K87" s="28">
        <v>0</v>
      </c>
      <c r="L87" s="29">
        <f>K87/$AU87</f>
        <v>0</v>
      </c>
      <c r="M87" s="28">
        <v>0</v>
      </c>
      <c r="N87" s="29">
        <f>M87/$AU87</f>
        <v>0</v>
      </c>
      <c r="O87" s="30">
        <f t="shared" si="55"/>
        <v>739331</v>
      </c>
      <c r="P87" s="31">
        <f>O87/$AU87</f>
        <v>0.69837744806785307</v>
      </c>
      <c r="Q87" s="28">
        <v>19842</v>
      </c>
      <c r="R87" s="29">
        <f>Q87/$AU87</f>
        <v>1.8742897733981585E-2</v>
      </c>
      <c r="S87" s="28">
        <v>1193</v>
      </c>
      <c r="T87" s="29">
        <f>S87/$AU87</f>
        <v>1.1269164901038218E-3</v>
      </c>
      <c r="U87" s="32">
        <f t="shared" si="58"/>
        <v>760366</v>
      </c>
      <c r="V87" s="33">
        <f t="shared" si="59"/>
        <v>0.71824726229193847</v>
      </c>
      <c r="W87" s="28">
        <v>232958</v>
      </c>
      <c r="X87" s="29">
        <f>W87/$AU87</f>
        <v>0.22005382372305626</v>
      </c>
      <c r="Y87" s="28">
        <v>9950</v>
      </c>
      <c r="Z87" s="29">
        <f t="shared" si="61"/>
        <v>9.3988424782338858E-3</v>
      </c>
      <c r="AA87" s="28">
        <v>2187</v>
      </c>
      <c r="AB87" s="29">
        <f t="shared" si="62"/>
        <v>2.0658561306429657E-3</v>
      </c>
      <c r="AC87" s="28">
        <v>40346</v>
      </c>
      <c r="AD87" s="29">
        <f t="shared" si="63"/>
        <v>3.8111125490133103E-2</v>
      </c>
      <c r="AE87" s="28">
        <v>0</v>
      </c>
      <c r="AF87" s="29">
        <f t="shared" si="64"/>
        <v>0</v>
      </c>
      <c r="AG87" s="28">
        <v>0</v>
      </c>
      <c r="AH87" s="29">
        <f>AG87/$AU87</f>
        <v>0</v>
      </c>
      <c r="AI87" s="28">
        <v>12834</v>
      </c>
      <c r="AJ87" s="29">
        <f>AI87/$AU87</f>
        <v>1.2123089885995347E-2</v>
      </c>
      <c r="AK87" s="28">
        <v>0</v>
      </c>
      <c r="AL87" s="29">
        <f>AK87/$AU87</f>
        <v>0</v>
      </c>
      <c r="AM87" s="28">
        <v>0</v>
      </c>
      <c r="AN87" s="29">
        <f>AM87/$AU87</f>
        <v>0</v>
      </c>
      <c r="AO87" s="34">
        <f t="shared" si="68"/>
        <v>298275</v>
      </c>
      <c r="AP87" s="35">
        <f>AO87/$AU87</f>
        <v>0.28175273770806158</v>
      </c>
      <c r="AQ87" s="28">
        <v>0</v>
      </c>
      <c r="AR87" s="29">
        <f>AQ87/$AU87</f>
        <v>0</v>
      </c>
      <c r="AS87" s="28">
        <v>0</v>
      </c>
      <c r="AT87" s="29">
        <f>AS87/$AU87</f>
        <v>0</v>
      </c>
      <c r="AU87" s="36">
        <f t="shared" si="72"/>
        <v>1058641</v>
      </c>
      <c r="AV87" s="37"/>
      <c r="AW87" s="37"/>
      <c r="AX87" s="37"/>
      <c r="AY87" s="37"/>
    </row>
    <row r="88" spans="1:51" s="38" customFormat="1" x14ac:dyDescent="0.2">
      <c r="A88" s="98">
        <v>341001</v>
      </c>
      <c r="B88" s="99" t="s">
        <v>130</v>
      </c>
      <c r="C88" s="28">
        <v>1553192</v>
      </c>
      <c r="D88" s="29">
        <f t="shared" si="49"/>
        <v>0.44821207708641025</v>
      </c>
      <c r="E88" s="28">
        <v>242042</v>
      </c>
      <c r="F88" s="29">
        <f t="shared" si="50"/>
        <v>6.9847222727228125E-2</v>
      </c>
      <c r="G88" s="28">
        <v>0</v>
      </c>
      <c r="H88" s="29">
        <f>G88/$AU88</f>
        <v>0</v>
      </c>
      <c r="I88" s="28">
        <v>9746</v>
      </c>
      <c r="J88" s="29">
        <f>I88/$AU88</f>
        <v>2.8124500404870449E-3</v>
      </c>
      <c r="K88" s="28">
        <v>0</v>
      </c>
      <c r="L88" s="29">
        <f>K88/$AU88</f>
        <v>0</v>
      </c>
      <c r="M88" s="28">
        <v>247523</v>
      </c>
      <c r="N88" s="29">
        <f>M88/$AU88</f>
        <v>7.1428901228347511E-2</v>
      </c>
      <c r="O88" s="30">
        <f t="shared" si="55"/>
        <v>2052503</v>
      </c>
      <c r="P88" s="31">
        <f>O88/$AU88</f>
        <v>0.59230065108247298</v>
      </c>
      <c r="Q88" s="28">
        <v>13764</v>
      </c>
      <c r="R88" s="29">
        <f>Q88/$AU88</f>
        <v>3.9719436032488904E-3</v>
      </c>
      <c r="S88" s="28">
        <v>5377</v>
      </c>
      <c r="T88" s="29">
        <f>S88/$AU88</f>
        <v>1.5516667214958795E-3</v>
      </c>
      <c r="U88" s="32">
        <f t="shared" si="58"/>
        <v>2071644</v>
      </c>
      <c r="V88" s="33">
        <f t="shared" si="59"/>
        <v>0.59782426140721767</v>
      </c>
      <c r="W88" s="28">
        <v>81476</v>
      </c>
      <c r="X88" s="29">
        <f>W88/$AU88</f>
        <v>2.3511920736581416E-2</v>
      </c>
      <c r="Y88" s="28">
        <v>165622</v>
      </c>
      <c r="Z88" s="29">
        <f t="shared" si="61"/>
        <v>4.7794336200035439E-2</v>
      </c>
      <c r="AA88" s="28">
        <v>178314</v>
      </c>
      <c r="AB88" s="29">
        <f t="shared" si="62"/>
        <v>5.1456927613318999E-2</v>
      </c>
      <c r="AC88" s="28">
        <v>344065</v>
      </c>
      <c r="AD88" s="29">
        <f t="shared" si="63"/>
        <v>9.9288489963079735E-2</v>
      </c>
      <c r="AE88" s="28">
        <v>134971</v>
      </c>
      <c r="AF88" s="29">
        <f t="shared" si="64"/>
        <v>3.894922988042037E-2</v>
      </c>
      <c r="AG88" s="28">
        <v>155356</v>
      </c>
      <c r="AH88" s="29">
        <f>AG88/$AU88</f>
        <v>4.4831827261430882E-2</v>
      </c>
      <c r="AI88" s="28">
        <v>0</v>
      </c>
      <c r="AJ88" s="29">
        <f>AI88/$AU88</f>
        <v>0</v>
      </c>
      <c r="AK88" s="28">
        <v>0</v>
      </c>
      <c r="AL88" s="29">
        <f>AK88/$AU88</f>
        <v>0</v>
      </c>
      <c r="AM88" s="28">
        <v>0</v>
      </c>
      <c r="AN88" s="29">
        <f>AM88/$AU88</f>
        <v>0</v>
      </c>
      <c r="AO88" s="34">
        <f t="shared" si="68"/>
        <v>1059804</v>
      </c>
      <c r="AP88" s="35">
        <f>AO88/$AU88</f>
        <v>0.30583273165486685</v>
      </c>
      <c r="AQ88" s="28">
        <v>308358</v>
      </c>
      <c r="AR88" s="29">
        <f>AQ88/$AU88</f>
        <v>8.8984349434075946E-2</v>
      </c>
      <c r="AS88" s="28">
        <v>25500</v>
      </c>
      <c r="AT88" s="29">
        <f>AS88/$AU88</f>
        <v>7.3586575038394877E-3</v>
      </c>
      <c r="AU88" s="36">
        <f t="shared" si="72"/>
        <v>3465306</v>
      </c>
      <c r="AV88" s="37"/>
      <c r="AW88" s="37"/>
      <c r="AX88" s="37"/>
      <c r="AY88" s="37"/>
    </row>
    <row r="89" spans="1:51" x14ac:dyDescent="0.2">
      <c r="A89" s="100">
        <v>342001</v>
      </c>
      <c r="B89" s="77" t="s">
        <v>131</v>
      </c>
      <c r="C89" s="41">
        <v>533365</v>
      </c>
      <c r="D89" s="42">
        <f t="shared" si="49"/>
        <v>0.48591846347127438</v>
      </c>
      <c r="E89" s="41">
        <v>40373</v>
      </c>
      <c r="F89" s="42">
        <f t="shared" si="50"/>
        <v>3.6781540081793442E-2</v>
      </c>
      <c r="G89" s="41">
        <v>35564</v>
      </c>
      <c r="H89" s="42">
        <f>G89/$AU89</f>
        <v>3.2400334170581871E-2</v>
      </c>
      <c r="I89" s="41">
        <v>0</v>
      </c>
      <c r="J89" s="42">
        <f>I89/$AU89</f>
        <v>0</v>
      </c>
      <c r="K89" s="41">
        <v>0</v>
      </c>
      <c r="L89" s="42">
        <f>K89/$AU89</f>
        <v>0</v>
      </c>
      <c r="M89" s="41">
        <v>0</v>
      </c>
      <c r="N89" s="42">
        <f>M89/$AU89</f>
        <v>0</v>
      </c>
      <c r="O89" s="43">
        <f t="shared" si="55"/>
        <v>609302</v>
      </c>
      <c r="P89" s="44">
        <f>O89/$AU89</f>
        <v>0.55510033772364964</v>
      </c>
      <c r="Q89" s="41">
        <v>0</v>
      </c>
      <c r="R89" s="42">
        <f>Q89/$AU89</f>
        <v>0</v>
      </c>
      <c r="S89" s="41">
        <v>0</v>
      </c>
      <c r="T89" s="42">
        <f>S89/$AU89</f>
        <v>0</v>
      </c>
      <c r="U89" s="45">
        <f t="shared" si="58"/>
        <v>609302</v>
      </c>
      <c r="V89" s="46">
        <f t="shared" si="59"/>
        <v>0.55510033772364964</v>
      </c>
      <c r="W89" s="41">
        <v>74562</v>
      </c>
      <c r="X89" s="42">
        <f>W89/$AU89</f>
        <v>6.7929190091860464E-2</v>
      </c>
      <c r="Y89" s="41">
        <v>4387</v>
      </c>
      <c r="Z89" s="42">
        <f t="shared" si="61"/>
        <v>3.9967457543117393E-3</v>
      </c>
      <c r="AA89" s="41">
        <v>19538</v>
      </c>
      <c r="AB89" s="42">
        <f t="shared" si="62"/>
        <v>1.7799958638646626E-2</v>
      </c>
      <c r="AC89" s="41">
        <v>97124</v>
      </c>
      <c r="AD89" s="42">
        <f t="shared" si="63"/>
        <v>8.8484142840613927E-2</v>
      </c>
      <c r="AE89" s="41">
        <v>93028</v>
      </c>
      <c r="AF89" s="42">
        <f t="shared" si="64"/>
        <v>8.4752510606818432E-2</v>
      </c>
      <c r="AG89" s="41">
        <v>98592</v>
      </c>
      <c r="AH89" s="42">
        <f>AG89/$AU89</f>
        <v>8.9821554002530876E-2</v>
      </c>
      <c r="AI89" s="41">
        <v>0</v>
      </c>
      <c r="AJ89" s="42">
        <f>AI89/$AU89</f>
        <v>0</v>
      </c>
      <c r="AK89" s="41">
        <v>0</v>
      </c>
      <c r="AL89" s="42">
        <f>AK89/$AU89</f>
        <v>0</v>
      </c>
      <c r="AM89" s="41">
        <v>0</v>
      </c>
      <c r="AN89" s="42">
        <f>AM89/$AU89</f>
        <v>0</v>
      </c>
      <c r="AO89" s="47">
        <f t="shared" si="68"/>
        <v>387231</v>
      </c>
      <c r="AP89" s="48">
        <f>AO89/$AU89</f>
        <v>0.3527841019347821</v>
      </c>
      <c r="AQ89" s="41">
        <v>101110</v>
      </c>
      <c r="AR89" s="42">
        <f>AQ89/$AU89</f>
        <v>9.2115560341568245E-2</v>
      </c>
      <c r="AS89" s="41">
        <v>0</v>
      </c>
      <c r="AT89" s="42">
        <f>AS89/$AU89</f>
        <v>0</v>
      </c>
      <c r="AU89" s="49">
        <f t="shared" si="72"/>
        <v>1097643</v>
      </c>
    </row>
    <row r="90" spans="1:51" x14ac:dyDescent="0.2">
      <c r="A90" s="101">
        <v>343001</v>
      </c>
      <c r="B90" s="102" t="s">
        <v>132</v>
      </c>
      <c r="C90" s="17">
        <v>899441</v>
      </c>
      <c r="D90" s="18">
        <f>C90/$AU90</f>
        <v>0.53201182273469061</v>
      </c>
      <c r="E90" s="17">
        <v>97117</v>
      </c>
      <c r="F90" s="18">
        <f>E90/$AU90</f>
        <v>5.7443892582754112E-2</v>
      </c>
      <c r="G90" s="17">
        <v>0</v>
      </c>
      <c r="H90" s="18">
        <f>G90/$AU90</f>
        <v>0</v>
      </c>
      <c r="I90" s="17">
        <v>47618</v>
      </c>
      <c r="J90" s="18">
        <f>I90/$AU90</f>
        <v>2.8165648413826471E-2</v>
      </c>
      <c r="K90" s="17">
        <v>6366</v>
      </c>
      <c r="L90" s="18">
        <f>K90/$AU90</f>
        <v>3.7654357134365014E-3</v>
      </c>
      <c r="M90" s="17">
        <v>0</v>
      </c>
      <c r="N90" s="18">
        <f>M90/$AU90</f>
        <v>0</v>
      </c>
      <c r="O90" s="19">
        <f t="shared" si="55"/>
        <v>1050542</v>
      </c>
      <c r="P90" s="20">
        <f>O90/$AU90</f>
        <v>0.62138679944470765</v>
      </c>
      <c r="Q90" s="17">
        <v>59906</v>
      </c>
      <c r="R90" s="18">
        <f>Q90/$AU90</f>
        <v>3.5433897557198717E-2</v>
      </c>
      <c r="S90" s="17">
        <v>3336</v>
      </c>
      <c r="T90" s="18">
        <f>S90/$AU90</f>
        <v>1.9732160760327E-3</v>
      </c>
      <c r="U90" s="21">
        <f>O90+Q90+S90</f>
        <v>1113784</v>
      </c>
      <c r="V90" s="22">
        <f>U90/$AU90</f>
        <v>0.65879391307793911</v>
      </c>
      <c r="W90" s="17">
        <v>348507</v>
      </c>
      <c r="X90" s="18">
        <f>W90/$AU90</f>
        <v>0.20613897332431899</v>
      </c>
      <c r="Y90" s="17">
        <v>311</v>
      </c>
      <c r="Z90" s="18">
        <f>Y90/$AU90</f>
        <v>1.8395389677642977E-4</v>
      </c>
      <c r="AA90" s="17">
        <v>149897</v>
      </c>
      <c r="AB90" s="18">
        <f>AA90/$AU90</f>
        <v>8.8662820788091623E-2</v>
      </c>
      <c r="AC90" s="17">
        <v>25425</v>
      </c>
      <c r="AD90" s="18">
        <f>AC90/$AU90</f>
        <v>1.5038674680195263E-2</v>
      </c>
      <c r="AE90" s="17">
        <v>7275</v>
      </c>
      <c r="AF90" s="18">
        <f>AE90/$AU90</f>
        <v>4.3031016046576418E-3</v>
      </c>
      <c r="AG90" s="17">
        <v>45442</v>
      </c>
      <c r="AH90" s="18">
        <f>AG90/$AU90</f>
        <v>2.687856262802097E-2</v>
      </c>
      <c r="AI90" s="17">
        <v>0</v>
      </c>
      <c r="AJ90" s="18">
        <f>AI90/$AU90</f>
        <v>0</v>
      </c>
      <c r="AK90" s="17">
        <v>0</v>
      </c>
      <c r="AL90" s="18">
        <f>AK90/$AU90</f>
        <v>0</v>
      </c>
      <c r="AM90" s="17">
        <v>0</v>
      </c>
      <c r="AN90" s="18">
        <f>AM90/$AU90</f>
        <v>0</v>
      </c>
      <c r="AO90" s="23">
        <f>W90+Y90+AA90+AC90+AE90+AG90+AI90+AK90+AM90</f>
        <v>576857</v>
      </c>
      <c r="AP90" s="24">
        <f>AO90/$AU90</f>
        <v>0.34120608692206095</v>
      </c>
      <c r="AQ90" s="17">
        <v>0</v>
      </c>
      <c r="AR90" s="18">
        <f>AQ90/$AU90</f>
        <v>0</v>
      </c>
      <c r="AS90" s="17">
        <v>0</v>
      </c>
      <c r="AT90" s="18">
        <f>AS90/$AU90</f>
        <v>0</v>
      </c>
      <c r="AU90" s="25">
        <f t="shared" si="72"/>
        <v>1690641</v>
      </c>
    </row>
    <row r="91" spans="1:51" s="38" customFormat="1" x14ac:dyDescent="0.2">
      <c r="A91" s="100">
        <v>344001</v>
      </c>
      <c r="B91" s="77" t="s">
        <v>133</v>
      </c>
      <c r="C91" s="41">
        <v>660957</v>
      </c>
      <c r="D91" s="42">
        <f t="shared" si="49"/>
        <v>0.31776076106009193</v>
      </c>
      <c r="E91" s="41">
        <v>8794</v>
      </c>
      <c r="F91" s="42">
        <f t="shared" si="50"/>
        <v>4.2277911161580084E-3</v>
      </c>
      <c r="G91" s="41">
        <v>0</v>
      </c>
      <c r="H91" s="42">
        <f>G91/$AU91</f>
        <v>0</v>
      </c>
      <c r="I91" s="41">
        <v>2584</v>
      </c>
      <c r="J91" s="42">
        <f>I91/$AU91</f>
        <v>1.2422802188028533E-3</v>
      </c>
      <c r="K91" s="41">
        <v>0</v>
      </c>
      <c r="L91" s="42">
        <f>K91/$AU91</f>
        <v>0</v>
      </c>
      <c r="M91" s="41">
        <v>45142</v>
      </c>
      <c r="N91" s="42">
        <f>M91/$AU91</f>
        <v>2.1702404658358519E-2</v>
      </c>
      <c r="O91" s="43">
        <f t="shared" si="55"/>
        <v>717477</v>
      </c>
      <c r="P91" s="44">
        <f>O91/$AU91</f>
        <v>0.34493323705341133</v>
      </c>
      <c r="Q91" s="41">
        <v>238185</v>
      </c>
      <c r="R91" s="42">
        <f>Q91/$AU91</f>
        <v>0.11450948680942633</v>
      </c>
      <c r="S91" s="41">
        <v>84161</v>
      </c>
      <c r="T91" s="42">
        <f>S91/$AU91</f>
        <v>4.0461124417440771E-2</v>
      </c>
      <c r="U91" s="45">
        <f t="shared" si="58"/>
        <v>1039823</v>
      </c>
      <c r="V91" s="46">
        <f t="shared" si="59"/>
        <v>0.4999038482802784</v>
      </c>
      <c r="W91" s="41">
        <v>382710</v>
      </c>
      <c r="X91" s="42">
        <f>W91/$AU91</f>
        <v>0.1839911232732353</v>
      </c>
      <c r="Y91" s="41">
        <v>2000</v>
      </c>
      <c r="Z91" s="42">
        <f t="shared" si="61"/>
        <v>9.6151719721583085E-4</v>
      </c>
      <c r="AA91" s="41">
        <v>53357</v>
      </c>
      <c r="AB91" s="42">
        <f t="shared" si="62"/>
        <v>2.5651836545922541E-2</v>
      </c>
      <c r="AC91" s="41">
        <v>434332</v>
      </c>
      <c r="AD91" s="42">
        <f t="shared" si="63"/>
        <v>0.20880884365057312</v>
      </c>
      <c r="AE91" s="41">
        <v>87102</v>
      </c>
      <c r="AF91" s="42">
        <f t="shared" si="64"/>
        <v>4.1875035455946646E-2</v>
      </c>
      <c r="AG91" s="41">
        <v>60331</v>
      </c>
      <c r="AH91" s="42">
        <f>AG91/$AU91</f>
        <v>2.9004647012614144E-2</v>
      </c>
      <c r="AI91" s="41">
        <v>0</v>
      </c>
      <c r="AJ91" s="42">
        <f>AI91/$AU91</f>
        <v>0</v>
      </c>
      <c r="AK91" s="41">
        <v>0</v>
      </c>
      <c r="AL91" s="42">
        <f>AK91/$AU91</f>
        <v>0</v>
      </c>
      <c r="AM91" s="41">
        <v>20391</v>
      </c>
      <c r="AN91" s="42">
        <f>AM91/$AU91</f>
        <v>9.8031485842140029E-3</v>
      </c>
      <c r="AO91" s="47">
        <f t="shared" si="68"/>
        <v>1040223</v>
      </c>
      <c r="AP91" s="48">
        <f>AO91/$AU91</f>
        <v>0.50009615171972155</v>
      </c>
      <c r="AQ91" s="41">
        <v>0</v>
      </c>
      <c r="AR91" s="42">
        <f>AQ91/$AU91</f>
        <v>0</v>
      </c>
      <c r="AS91" s="41">
        <v>0</v>
      </c>
      <c r="AT91" s="42">
        <f>AS91/$AU91</f>
        <v>0</v>
      </c>
      <c r="AU91" s="49">
        <f t="shared" si="72"/>
        <v>2080046</v>
      </c>
      <c r="AV91" s="37"/>
      <c r="AW91" s="37"/>
      <c r="AX91" s="37"/>
      <c r="AY91" s="37"/>
    </row>
    <row r="92" spans="1:51" x14ac:dyDescent="0.2">
      <c r="A92" s="79"/>
      <c r="B92" s="80" t="s">
        <v>134</v>
      </c>
      <c r="C92" s="103">
        <f>SUM(C80:C91)</f>
        <v>23386920</v>
      </c>
      <c r="D92" s="104">
        <f t="shared" si="49"/>
        <v>0.45299898186740778</v>
      </c>
      <c r="E92" s="103">
        <f>SUM(E80:E91)</f>
        <v>3203605</v>
      </c>
      <c r="F92" s="83">
        <f t="shared" si="50"/>
        <v>6.2053053728551549E-2</v>
      </c>
      <c r="G92" s="84">
        <f>SUM(G80:G91)</f>
        <v>35564</v>
      </c>
      <c r="H92" s="105">
        <f t="shared" si="51"/>
        <v>6.8886607518786104E-4</v>
      </c>
      <c r="I92" s="103">
        <f>SUM(I80:I91)</f>
        <v>1196972</v>
      </c>
      <c r="J92" s="83">
        <f t="shared" si="52"/>
        <v>2.3185058029180191E-2</v>
      </c>
      <c r="K92" s="82">
        <f>SUM(K80:K91)</f>
        <v>6366</v>
      </c>
      <c r="L92" s="106">
        <f t="shared" si="53"/>
        <v>1.2330787972798118E-4</v>
      </c>
      <c r="M92" s="103">
        <f>SUM(M80:M91)</f>
        <v>729286</v>
      </c>
      <c r="N92" s="86">
        <f t="shared" si="54"/>
        <v>1.4126093367153706E-2</v>
      </c>
      <c r="O92" s="107">
        <f>SUM(O80:O91)</f>
        <v>28558713</v>
      </c>
      <c r="P92" s="88">
        <f t="shared" si="56"/>
        <v>0.55317536094720909</v>
      </c>
      <c r="Q92" s="82">
        <f>SUM(Q80:Q91)</f>
        <v>1326532</v>
      </c>
      <c r="R92" s="89">
        <f t="shared" si="73"/>
        <v>2.5694603881765369E-2</v>
      </c>
      <c r="S92" s="82">
        <f>SUM(S80:S91)</f>
        <v>969701</v>
      </c>
      <c r="T92" s="86">
        <f t="shared" si="57"/>
        <v>1.8782873748052636E-2</v>
      </c>
      <c r="U92" s="90">
        <f>SUM(U80:U91)</f>
        <v>30854946</v>
      </c>
      <c r="V92" s="91">
        <f t="shared" si="59"/>
        <v>0.59765283857702711</v>
      </c>
      <c r="W92" s="82">
        <f>SUM(W80:W91)</f>
        <v>4447314</v>
      </c>
      <c r="X92" s="86">
        <f t="shared" si="60"/>
        <v>8.6143396139580108E-2</v>
      </c>
      <c r="Y92" s="82">
        <f>SUM(Y80:Y91)</f>
        <v>1171770</v>
      </c>
      <c r="Z92" s="86">
        <f t="shared" si="61"/>
        <v>2.2696901386876613E-2</v>
      </c>
      <c r="AA92" s="82">
        <f>SUM(AA80:AA91)</f>
        <v>2553586</v>
      </c>
      <c r="AB92" s="86">
        <f t="shared" si="62"/>
        <v>4.9462342972519099E-2</v>
      </c>
      <c r="AC92" s="82">
        <f>SUM(AC80:AC91)</f>
        <v>5014649</v>
      </c>
      <c r="AD92" s="89">
        <f t="shared" si="63"/>
        <v>9.7132537821244286E-2</v>
      </c>
      <c r="AE92" s="82">
        <f>SUM(AE80:AE91)</f>
        <v>1259285</v>
      </c>
      <c r="AF92" s="86">
        <f t="shared" si="64"/>
        <v>2.4392045762370529E-2</v>
      </c>
      <c r="AG92" s="82">
        <f>SUM(AG80:AG91)</f>
        <v>2988672</v>
      </c>
      <c r="AH92" s="86">
        <f t="shared" si="74"/>
        <v>5.7889853522209392E-2</v>
      </c>
      <c r="AI92" s="82">
        <f>SUM(AI80:AI91)</f>
        <v>12834</v>
      </c>
      <c r="AJ92" s="86">
        <f t="shared" si="65"/>
        <v>2.4859147477676889E-4</v>
      </c>
      <c r="AK92" s="82">
        <f>SUM(AK80:AK91)</f>
        <v>1100</v>
      </c>
      <c r="AL92" s="86">
        <f t="shared" si="66"/>
        <v>2.1306733851834639E-5</v>
      </c>
      <c r="AM92" s="82">
        <f>SUM(AM80:AM91)</f>
        <v>920259</v>
      </c>
      <c r="AN92" s="86">
        <f t="shared" si="67"/>
        <v>1.7825194170686811E-2</v>
      </c>
      <c r="AO92" s="92">
        <f>SUM(AO80:AO91)</f>
        <v>18369469</v>
      </c>
      <c r="AP92" s="93">
        <f t="shared" si="69"/>
        <v>0.35581216998411547</v>
      </c>
      <c r="AQ92" s="82">
        <f>SUM(AQ80:AQ91)</f>
        <v>575756</v>
      </c>
      <c r="AR92" s="86">
        <f t="shared" si="70"/>
        <v>1.1152254414179004E-2</v>
      </c>
      <c r="AS92" s="82">
        <f>SUM(AS80:AS91)</f>
        <v>1826700</v>
      </c>
      <c r="AT92" s="86">
        <f t="shared" si="71"/>
        <v>3.5382737024678486E-2</v>
      </c>
      <c r="AU92" s="94">
        <f>SUM(AU80:AU91)</f>
        <v>51626871</v>
      </c>
    </row>
    <row r="93" spans="1:51" x14ac:dyDescent="0.2">
      <c r="A93" s="108"/>
      <c r="B93" s="96"/>
      <c r="C93" s="96"/>
      <c r="D93" s="96"/>
      <c r="E93" s="65"/>
      <c r="F93" s="109"/>
      <c r="G93" s="65"/>
      <c r="H93" s="66"/>
      <c r="I93" s="65"/>
      <c r="J93" s="96"/>
      <c r="K93" s="96"/>
      <c r="L93" s="96"/>
      <c r="M93" s="96"/>
      <c r="N93" s="96"/>
      <c r="O93" s="96"/>
      <c r="P93" s="66"/>
      <c r="Q93" s="96"/>
      <c r="R93" s="96"/>
      <c r="S93" s="96"/>
      <c r="T93" s="96"/>
      <c r="U93" s="96"/>
      <c r="V93" s="66"/>
      <c r="W93" s="96"/>
      <c r="X93" s="96"/>
      <c r="Y93" s="96"/>
      <c r="Z93" s="96"/>
      <c r="AA93" s="96"/>
      <c r="AB93" s="96"/>
      <c r="AC93" s="96"/>
      <c r="AD93" s="66"/>
      <c r="AE93" s="96"/>
      <c r="AF93" s="96"/>
      <c r="AG93" s="96"/>
      <c r="AH93" s="65"/>
      <c r="AI93" s="96"/>
      <c r="AJ93" s="66"/>
      <c r="AK93" s="96"/>
      <c r="AL93" s="96"/>
      <c r="AM93" s="96"/>
      <c r="AN93" s="96"/>
      <c r="AO93" s="96"/>
      <c r="AP93" s="66"/>
      <c r="AQ93" s="96"/>
      <c r="AR93" s="96"/>
      <c r="AS93" s="96"/>
      <c r="AT93" s="96"/>
      <c r="AU93" s="66"/>
    </row>
    <row r="94" spans="1:51" x14ac:dyDescent="0.2">
      <c r="A94" s="97">
        <v>300001</v>
      </c>
      <c r="B94" s="69" t="s">
        <v>135</v>
      </c>
      <c r="C94" s="17">
        <v>1517508</v>
      </c>
      <c r="D94" s="71">
        <f>C94/$AU94</f>
        <v>0.39670321109623352</v>
      </c>
      <c r="E94" s="17">
        <v>187152</v>
      </c>
      <c r="F94" s="71">
        <f>E94/$AU94</f>
        <v>4.8924815792129137E-2</v>
      </c>
      <c r="G94" s="17">
        <v>0</v>
      </c>
      <c r="H94" s="71">
        <f>G94/$AU94</f>
        <v>0</v>
      </c>
      <c r="I94" s="17">
        <v>14947</v>
      </c>
      <c r="J94" s="71">
        <f>I94/$AU94</f>
        <v>3.9074079980174091E-3</v>
      </c>
      <c r="K94" s="17">
        <v>0</v>
      </c>
      <c r="L94" s="71">
        <f>K94/$AU94</f>
        <v>0</v>
      </c>
      <c r="M94" s="17">
        <v>0</v>
      </c>
      <c r="N94" s="71">
        <f>M94/$AU94</f>
        <v>0</v>
      </c>
      <c r="O94" s="30">
        <f>C94+E94+G94+I94+K94+M94</f>
        <v>1719607</v>
      </c>
      <c r="P94" s="72">
        <f>O94/$AU94</f>
        <v>0.44953543488638009</v>
      </c>
      <c r="Q94" s="17">
        <v>332353</v>
      </c>
      <c r="R94" s="71">
        <f>Q94/$AU94</f>
        <v>8.6882904286149726E-2</v>
      </c>
      <c r="S94" s="17">
        <v>161047</v>
      </c>
      <c r="T94" s="71">
        <f>S94/$AU94</f>
        <v>4.2100510862160281E-2</v>
      </c>
      <c r="U94" s="32">
        <f>O94+Q94+S94</f>
        <v>2213007</v>
      </c>
      <c r="V94" s="73">
        <f>U94/$AU94</f>
        <v>0.57851885003469006</v>
      </c>
      <c r="W94" s="17">
        <v>347381</v>
      </c>
      <c r="X94" s="71">
        <f>W94/$AU94</f>
        <v>9.0811487105056918E-2</v>
      </c>
      <c r="Y94" s="17">
        <v>17475</v>
      </c>
      <c r="Z94" s="71">
        <f>Y94/$AU94</f>
        <v>4.5682715438117505E-3</v>
      </c>
      <c r="AA94" s="17">
        <v>381757</v>
      </c>
      <c r="AB94" s="71">
        <f>AA94/$AU94</f>
        <v>9.9797976523659071E-2</v>
      </c>
      <c r="AC94" s="17">
        <v>309245</v>
      </c>
      <c r="AD94" s="71">
        <f>AC94/$AU94</f>
        <v>8.0842067729102407E-2</v>
      </c>
      <c r="AE94" s="17">
        <v>243306</v>
      </c>
      <c r="AF94" s="71">
        <f>AE94/$AU94</f>
        <v>6.3604456437119414E-2</v>
      </c>
      <c r="AG94" s="17">
        <v>313067</v>
      </c>
      <c r="AH94" s="29">
        <f>AG94/$AU94</f>
        <v>8.1841205574049392E-2</v>
      </c>
      <c r="AI94" s="17">
        <v>0</v>
      </c>
      <c r="AJ94" s="71">
        <f>AI94/$AU94</f>
        <v>0</v>
      </c>
      <c r="AK94" s="17">
        <v>0</v>
      </c>
      <c r="AL94" s="71">
        <f>AK94/$AU94</f>
        <v>0</v>
      </c>
      <c r="AM94" s="17">
        <v>60</v>
      </c>
      <c r="AN94" s="71">
        <f>AM94/$AU94</f>
        <v>1.5685052510941633E-5</v>
      </c>
      <c r="AO94" s="74">
        <f>W94+Y94+AA94+AC94+AE94+AG94+AI94+AK94+AM94</f>
        <v>1612291</v>
      </c>
      <c r="AP94" s="75">
        <f>AO94/$AU94</f>
        <v>0.42148114996530989</v>
      </c>
      <c r="AQ94" s="17">
        <v>0</v>
      </c>
      <c r="AR94" s="71">
        <f>AQ94/$AU94</f>
        <v>0</v>
      </c>
      <c r="AS94" s="17">
        <v>0</v>
      </c>
      <c r="AT94" s="71">
        <f>AS94/$AU94</f>
        <v>0</v>
      </c>
      <c r="AU94" s="76">
        <f>U94+AO94+AQ94+AS94</f>
        <v>3825298</v>
      </c>
    </row>
    <row r="95" spans="1:51" s="38" customFormat="1" x14ac:dyDescent="0.2">
      <c r="A95" s="98">
        <v>300002</v>
      </c>
      <c r="B95" s="99" t="s">
        <v>136</v>
      </c>
      <c r="C95" s="28">
        <v>1708191</v>
      </c>
      <c r="D95" s="29">
        <f>C95/$AU95</f>
        <v>0.40674274540655914</v>
      </c>
      <c r="E95" s="28">
        <v>192076</v>
      </c>
      <c r="F95" s="29">
        <f>E95/$AU95</f>
        <v>4.5735822028514526E-2</v>
      </c>
      <c r="G95" s="28">
        <v>0</v>
      </c>
      <c r="H95" s="29">
        <f>G95/$AU95</f>
        <v>0</v>
      </c>
      <c r="I95" s="28">
        <v>10753</v>
      </c>
      <c r="J95" s="29">
        <f>I95/$AU95</f>
        <v>2.5604307371697491E-3</v>
      </c>
      <c r="K95" s="28">
        <v>0</v>
      </c>
      <c r="L95" s="29">
        <f>K95/$AU95</f>
        <v>0</v>
      </c>
      <c r="M95" s="28">
        <v>189619</v>
      </c>
      <c r="N95" s="29">
        <f>M95/$AU95</f>
        <v>4.5150778010917013E-2</v>
      </c>
      <c r="O95" s="30">
        <f>C95+E95+G95+I95+K95+M95</f>
        <v>2100639</v>
      </c>
      <c r="P95" s="31">
        <f>O95/$AU95</f>
        <v>0.50018977618316041</v>
      </c>
      <c r="Q95" s="28">
        <v>250695</v>
      </c>
      <c r="R95" s="29">
        <f>Q95/$AU95</f>
        <v>5.969377696036178E-2</v>
      </c>
      <c r="S95" s="28">
        <v>258523</v>
      </c>
      <c r="T95" s="29">
        <f>S95/$AU95</f>
        <v>6.1557726724201157E-2</v>
      </c>
      <c r="U95" s="32">
        <f>O95+Q95+S95</f>
        <v>2609857</v>
      </c>
      <c r="V95" s="33">
        <f>U95/$AU95</f>
        <v>0.62144127986772335</v>
      </c>
      <c r="W95" s="28">
        <v>269449</v>
      </c>
      <c r="X95" s="29">
        <f>W95/$AU95</f>
        <v>6.4159351036887538E-2</v>
      </c>
      <c r="Y95" s="28">
        <v>32360</v>
      </c>
      <c r="Z95" s="29">
        <f>Y95/$AU95</f>
        <v>7.7053416399900567E-3</v>
      </c>
      <c r="AA95" s="28">
        <v>389697</v>
      </c>
      <c r="AB95" s="29">
        <f>AA95/$AU95</f>
        <v>9.2791981491940817E-2</v>
      </c>
      <c r="AC95" s="28">
        <v>361134</v>
      </c>
      <c r="AD95" s="29">
        <f>AC95/$AU95</f>
        <v>8.5990755494937232E-2</v>
      </c>
      <c r="AE95" s="28">
        <v>228078</v>
      </c>
      <c r="AF95" s="29">
        <f>AE95/$AU95</f>
        <v>5.4308371772733378E-2</v>
      </c>
      <c r="AG95" s="28">
        <v>308609</v>
      </c>
      <c r="AH95" s="29">
        <f>AG95/$AU95</f>
        <v>7.3483862119149923E-2</v>
      </c>
      <c r="AI95" s="28">
        <v>0</v>
      </c>
      <c r="AJ95" s="29">
        <f>AI95/$AU95</f>
        <v>0</v>
      </c>
      <c r="AK95" s="28">
        <v>500</v>
      </c>
      <c r="AL95" s="29">
        <f>AK95/$AU95</f>
        <v>1.1905657663767083E-4</v>
      </c>
      <c r="AM95" s="28">
        <v>0</v>
      </c>
      <c r="AN95" s="29">
        <f>AM95/$AU95</f>
        <v>0</v>
      </c>
      <c r="AO95" s="34">
        <f>W95+Y95+AA95+AC95+AE95+AG95+AI95+AK95+AM95</f>
        <v>1589827</v>
      </c>
      <c r="AP95" s="35">
        <f>AO95/$AU95</f>
        <v>0.37855872013227659</v>
      </c>
      <c r="AQ95" s="28">
        <v>0</v>
      </c>
      <c r="AR95" s="29">
        <f>AQ95/$AU95</f>
        <v>0</v>
      </c>
      <c r="AS95" s="28">
        <v>0</v>
      </c>
      <c r="AT95" s="29">
        <f>AS95/$AU95</f>
        <v>0</v>
      </c>
      <c r="AU95" s="36">
        <f>U95+AO95+AQ95+AS95</f>
        <v>4199684</v>
      </c>
      <c r="AV95" s="37"/>
      <c r="AW95" s="37"/>
      <c r="AX95" s="37"/>
      <c r="AY95" s="37"/>
    </row>
    <row r="96" spans="1:51" s="38" customFormat="1" x14ac:dyDescent="0.2">
      <c r="A96" s="98">
        <v>300003</v>
      </c>
      <c r="B96" s="99" t="s">
        <v>137</v>
      </c>
      <c r="C96" s="28">
        <v>1458238</v>
      </c>
      <c r="D96" s="29">
        <f t="shared" ref="D96:D145" si="75">C96/$AU96</f>
        <v>0.41011646756671322</v>
      </c>
      <c r="E96" s="28">
        <v>183140</v>
      </c>
      <c r="F96" s="29">
        <f t="shared" ref="F96:F145" si="76">E96/$AU96</f>
        <v>5.1506496107060616E-2</v>
      </c>
      <c r="G96" s="28">
        <v>0</v>
      </c>
      <c r="H96" s="29">
        <f t="shared" ref="H96:H145" si="77">G96/$AU96</f>
        <v>0</v>
      </c>
      <c r="I96" s="28">
        <v>58222</v>
      </c>
      <c r="J96" s="29">
        <f t="shared" ref="J96:J145" si="78">I96/$AU96</f>
        <v>1.6374419658978286E-2</v>
      </c>
      <c r="K96" s="28">
        <v>0</v>
      </c>
      <c r="L96" s="29">
        <f t="shared" ref="L96:L145" si="79">K96/$AU96</f>
        <v>0</v>
      </c>
      <c r="M96" s="28">
        <v>0</v>
      </c>
      <c r="N96" s="29">
        <f t="shared" ref="N96:N145" si="80">M96/$AU96</f>
        <v>0</v>
      </c>
      <c r="O96" s="30">
        <f t="shared" ref="O96:O145" si="81">C96+E96+G96+I96+K96+M96</f>
        <v>1699600</v>
      </c>
      <c r="P96" s="31">
        <f t="shared" ref="P96:P145" si="82">O96/$AU96</f>
        <v>0.4779973833327521</v>
      </c>
      <c r="Q96" s="28">
        <v>249358</v>
      </c>
      <c r="R96" s="29">
        <f t="shared" ref="R96:R145" si="83">Q96/$AU96</f>
        <v>7.0129719647616148E-2</v>
      </c>
      <c r="S96" s="28">
        <v>81788</v>
      </c>
      <c r="T96" s="29">
        <f t="shared" ref="T96:T145" si="84">S96/$AU96</f>
        <v>2.3002147557083508E-2</v>
      </c>
      <c r="U96" s="32">
        <f t="shared" ref="U96:U145" si="85">O96+Q96+S96</f>
        <v>2030746</v>
      </c>
      <c r="V96" s="33">
        <f t="shared" ref="V96:V145" si="86">U96/$AU96</f>
        <v>0.57112925053745178</v>
      </c>
      <c r="W96" s="28">
        <v>387017</v>
      </c>
      <c r="X96" s="29">
        <f t="shared" ref="X96:X145" si="87">W96/$AU96</f>
        <v>0.10884508902405961</v>
      </c>
      <c r="Y96" s="28">
        <v>28715</v>
      </c>
      <c r="Z96" s="29">
        <f t="shared" ref="Z96:Z145" si="88">Y96/$AU96</f>
        <v>8.0758383516121302E-3</v>
      </c>
      <c r="AA96" s="28">
        <v>359121</v>
      </c>
      <c r="AB96" s="29">
        <f t="shared" ref="AB96:AB145" si="89">AA96/$AU96</f>
        <v>0.10099958713805676</v>
      </c>
      <c r="AC96" s="28">
        <v>334601</v>
      </c>
      <c r="AD96" s="29">
        <f t="shared" ref="AD96:AD145" si="90">AC96/$AU96</f>
        <v>9.4103555225066013E-2</v>
      </c>
      <c r="AE96" s="28">
        <v>171828</v>
      </c>
      <c r="AF96" s="29">
        <f t="shared" ref="AF96:AF145" si="91">AE96/$AU96</f>
        <v>4.8325096718816268E-2</v>
      </c>
      <c r="AG96" s="28">
        <v>243610</v>
      </c>
      <c r="AH96" s="29">
        <f t="shared" ref="AH96:AH145" si="92">AG96/$AU96</f>
        <v>6.8513145771764969E-2</v>
      </c>
      <c r="AI96" s="28">
        <v>0</v>
      </c>
      <c r="AJ96" s="29">
        <f t="shared" ref="AJ96:AJ145" si="93">AI96/$AU96</f>
        <v>0</v>
      </c>
      <c r="AK96" s="28">
        <v>0</v>
      </c>
      <c r="AL96" s="29">
        <f t="shared" ref="AL96:AL145" si="94">AK96/$AU96</f>
        <v>0</v>
      </c>
      <c r="AM96" s="28">
        <v>30</v>
      </c>
      <c r="AN96" s="29">
        <f t="shared" ref="AN96:AN145" si="95">AM96/$AU96</f>
        <v>8.4372331725009191E-6</v>
      </c>
      <c r="AO96" s="34">
        <f t="shared" ref="AO96:AO145" si="96">W96+Y96+AA96+AC96+AE96+AG96+AI96+AK96+AM96</f>
        <v>1524922</v>
      </c>
      <c r="AP96" s="35">
        <f t="shared" ref="AP96:AP145" si="97">AO96/$AU96</f>
        <v>0.42887074946254827</v>
      </c>
      <c r="AQ96" s="28">
        <v>0</v>
      </c>
      <c r="AR96" s="29">
        <f t="shared" ref="AR96:AR145" si="98">AQ96/$AU96</f>
        <v>0</v>
      </c>
      <c r="AS96" s="28">
        <v>0</v>
      </c>
      <c r="AT96" s="29">
        <f t="shared" ref="AT96:AT145" si="99">AS96/$AU96</f>
        <v>0</v>
      </c>
      <c r="AU96" s="36">
        <f t="shared" ref="AU96:AU145" si="100">U96+AO96+AQ96+AS96</f>
        <v>3555668</v>
      </c>
      <c r="AV96" s="37"/>
      <c r="AW96" s="37"/>
      <c r="AX96" s="37"/>
      <c r="AY96" s="37"/>
    </row>
    <row r="97" spans="1:51" s="38" customFormat="1" x14ac:dyDescent="0.2">
      <c r="A97" s="98">
        <v>300004</v>
      </c>
      <c r="B97" s="99" t="s">
        <v>138</v>
      </c>
      <c r="C97" s="28">
        <v>1712243</v>
      </c>
      <c r="D97" s="29">
        <f t="shared" si="75"/>
        <v>0.45673564121038041</v>
      </c>
      <c r="E97" s="28">
        <v>105915</v>
      </c>
      <c r="F97" s="29">
        <f t="shared" si="76"/>
        <v>2.8252505887772613E-2</v>
      </c>
      <c r="G97" s="28">
        <v>0</v>
      </c>
      <c r="H97" s="29">
        <f t="shared" si="77"/>
        <v>0</v>
      </c>
      <c r="I97" s="28">
        <v>4794</v>
      </c>
      <c r="J97" s="29">
        <f t="shared" si="78"/>
        <v>1.2787849995371939E-3</v>
      </c>
      <c r="K97" s="28">
        <v>0</v>
      </c>
      <c r="L97" s="29">
        <f t="shared" si="79"/>
        <v>0</v>
      </c>
      <c r="M97" s="28">
        <v>84712</v>
      </c>
      <c r="N97" s="29">
        <f t="shared" si="80"/>
        <v>2.2596669770712303E-2</v>
      </c>
      <c r="O97" s="30">
        <f t="shared" si="81"/>
        <v>1907664</v>
      </c>
      <c r="P97" s="31">
        <f t="shared" si="82"/>
        <v>0.50886360186840252</v>
      </c>
      <c r="Q97" s="28">
        <v>203419</v>
      </c>
      <c r="R97" s="29">
        <f t="shared" si="83"/>
        <v>5.4261402966386416E-2</v>
      </c>
      <c r="S97" s="28">
        <v>210082</v>
      </c>
      <c r="T97" s="29">
        <f t="shared" si="84"/>
        <v>5.6038738062739422E-2</v>
      </c>
      <c r="U97" s="32">
        <f t="shared" si="85"/>
        <v>2321165</v>
      </c>
      <c r="V97" s="33">
        <f t="shared" si="86"/>
        <v>0.6191637428975284</v>
      </c>
      <c r="W97" s="28">
        <v>283186</v>
      </c>
      <c r="X97" s="29">
        <f t="shared" si="87"/>
        <v>7.5539008944292829E-2</v>
      </c>
      <c r="Y97" s="28">
        <v>46869</v>
      </c>
      <c r="Z97" s="29">
        <f t="shared" si="88"/>
        <v>1.2502163984837035E-2</v>
      </c>
      <c r="AA97" s="28">
        <v>329274</v>
      </c>
      <c r="AB97" s="29">
        <f t="shared" si="89"/>
        <v>8.7832843541428868E-2</v>
      </c>
      <c r="AC97" s="28">
        <v>258029</v>
      </c>
      <c r="AD97" s="29">
        <f t="shared" si="90"/>
        <v>6.8828455286938386E-2</v>
      </c>
      <c r="AE97" s="28">
        <v>231263</v>
      </c>
      <c r="AF97" s="29">
        <f t="shared" si="91"/>
        <v>6.1688705746343366E-2</v>
      </c>
      <c r="AG97" s="28">
        <v>279025</v>
      </c>
      <c r="AH97" s="29">
        <f t="shared" si="92"/>
        <v>7.4429074780113805E-2</v>
      </c>
      <c r="AI97" s="28">
        <v>0</v>
      </c>
      <c r="AJ97" s="29">
        <f t="shared" si="93"/>
        <v>0</v>
      </c>
      <c r="AK97" s="28">
        <v>0</v>
      </c>
      <c r="AL97" s="29">
        <f t="shared" si="94"/>
        <v>0</v>
      </c>
      <c r="AM97" s="28">
        <v>60</v>
      </c>
      <c r="AN97" s="29">
        <f t="shared" si="95"/>
        <v>1.6004818517361628E-5</v>
      </c>
      <c r="AO97" s="34">
        <f t="shared" si="96"/>
        <v>1427706</v>
      </c>
      <c r="AP97" s="35">
        <f t="shared" si="97"/>
        <v>0.38083625710247165</v>
      </c>
      <c r="AQ97" s="28">
        <v>0</v>
      </c>
      <c r="AR97" s="29">
        <f t="shared" si="98"/>
        <v>0</v>
      </c>
      <c r="AS97" s="28">
        <v>0</v>
      </c>
      <c r="AT97" s="29">
        <f t="shared" si="99"/>
        <v>0</v>
      </c>
      <c r="AU97" s="36">
        <f t="shared" si="100"/>
        <v>3748871</v>
      </c>
      <c r="AV97" s="37"/>
      <c r="AW97" s="37"/>
      <c r="AX97" s="37"/>
      <c r="AY97" s="37"/>
    </row>
    <row r="98" spans="1:51" s="111" customFormat="1" x14ac:dyDescent="0.2">
      <c r="A98" s="100">
        <v>366001</v>
      </c>
      <c r="B98" s="77" t="s">
        <v>139</v>
      </c>
      <c r="C98" s="41">
        <v>434877</v>
      </c>
      <c r="D98" s="42">
        <f t="shared" si="75"/>
        <v>0.26777200553921443</v>
      </c>
      <c r="E98" s="41">
        <v>112280</v>
      </c>
      <c r="F98" s="42">
        <f t="shared" si="76"/>
        <v>6.9135504480446197E-2</v>
      </c>
      <c r="G98" s="41">
        <v>0</v>
      </c>
      <c r="H98" s="42">
        <f t="shared" si="77"/>
        <v>0</v>
      </c>
      <c r="I98" s="41">
        <v>50464</v>
      </c>
      <c r="J98" s="42">
        <f t="shared" si="78"/>
        <v>3.1072801016220491E-2</v>
      </c>
      <c r="K98" s="41">
        <v>0</v>
      </c>
      <c r="L98" s="42">
        <f t="shared" si="79"/>
        <v>0</v>
      </c>
      <c r="M98" s="41"/>
      <c r="N98" s="42">
        <f t="shared" si="80"/>
        <v>0</v>
      </c>
      <c r="O98" s="43">
        <f t="shared" si="81"/>
        <v>597621</v>
      </c>
      <c r="P98" s="44">
        <f t="shared" si="82"/>
        <v>0.36798031103588114</v>
      </c>
      <c r="Q98" s="41">
        <v>88959</v>
      </c>
      <c r="R98" s="42">
        <f t="shared" si="83"/>
        <v>5.4775786810438307E-2</v>
      </c>
      <c r="S98" s="41">
        <v>114684</v>
      </c>
      <c r="T98" s="42">
        <f t="shared" si="84"/>
        <v>7.0615748092585418E-2</v>
      </c>
      <c r="U98" s="45">
        <f t="shared" si="85"/>
        <v>801264</v>
      </c>
      <c r="V98" s="46">
        <f t="shared" si="86"/>
        <v>0.49337184593890487</v>
      </c>
      <c r="W98" s="41">
        <v>206995</v>
      </c>
      <c r="X98" s="42">
        <f t="shared" si="87"/>
        <v>0.12745550186970039</v>
      </c>
      <c r="Y98" s="41">
        <v>65213</v>
      </c>
      <c r="Z98" s="42">
        <f t="shared" si="88"/>
        <v>4.0154378817984837E-2</v>
      </c>
      <c r="AA98" s="41">
        <v>46943</v>
      </c>
      <c r="AB98" s="42">
        <f t="shared" si="89"/>
        <v>2.8904773662500761E-2</v>
      </c>
      <c r="AC98" s="41">
        <v>160476</v>
      </c>
      <c r="AD98" s="42">
        <f t="shared" si="90"/>
        <v>9.881180278771004E-2</v>
      </c>
      <c r="AE98" s="41">
        <v>91925</v>
      </c>
      <c r="AF98" s="42">
        <f t="shared" si="91"/>
        <v>5.6602077390140865E-2</v>
      </c>
      <c r="AG98" s="41">
        <v>47475</v>
      </c>
      <c r="AH98" s="42">
        <f t="shared" si="92"/>
        <v>2.9232348372009109E-2</v>
      </c>
      <c r="AI98" s="41">
        <v>0</v>
      </c>
      <c r="AJ98" s="42">
        <f t="shared" si="93"/>
        <v>0</v>
      </c>
      <c r="AK98" s="41"/>
      <c r="AL98" s="42">
        <f t="shared" si="94"/>
        <v>0</v>
      </c>
      <c r="AM98" s="41">
        <v>73087</v>
      </c>
      <c r="AN98" s="42">
        <f t="shared" si="95"/>
        <v>4.5002730815482464E-2</v>
      </c>
      <c r="AO98" s="47">
        <f t="shared" si="96"/>
        <v>692114</v>
      </c>
      <c r="AP98" s="48">
        <f t="shared" si="97"/>
        <v>0.42616361371552847</v>
      </c>
      <c r="AQ98" s="41">
        <v>112223</v>
      </c>
      <c r="AR98" s="42">
        <f t="shared" si="98"/>
        <v>6.9100407190141724E-2</v>
      </c>
      <c r="AS98" s="41">
        <v>18456</v>
      </c>
      <c r="AT98" s="42">
        <f t="shared" si="99"/>
        <v>1.1364133155424963E-2</v>
      </c>
      <c r="AU98" s="49">
        <f t="shared" si="100"/>
        <v>1624057</v>
      </c>
      <c r="AV98" s="110"/>
      <c r="AW98" s="110"/>
      <c r="AX98" s="110"/>
      <c r="AY98" s="110"/>
    </row>
    <row r="99" spans="1:51" s="38" customFormat="1" x14ac:dyDescent="0.2">
      <c r="A99" s="98">
        <v>367001</v>
      </c>
      <c r="B99" s="99" t="s">
        <v>140</v>
      </c>
      <c r="C99" s="28">
        <v>2093177</v>
      </c>
      <c r="D99" s="29">
        <f t="shared" si="75"/>
        <v>0.5294176266239391</v>
      </c>
      <c r="E99" s="28">
        <v>192363</v>
      </c>
      <c r="F99" s="29">
        <f t="shared" si="76"/>
        <v>4.8653488410325935E-2</v>
      </c>
      <c r="G99" s="28">
        <v>0</v>
      </c>
      <c r="H99" s="29">
        <f t="shared" si="77"/>
        <v>0</v>
      </c>
      <c r="I99" s="28">
        <v>1140</v>
      </c>
      <c r="J99" s="29">
        <f t="shared" si="78"/>
        <v>2.8833495416359466E-4</v>
      </c>
      <c r="K99" s="28">
        <v>0</v>
      </c>
      <c r="L99" s="29">
        <f t="shared" si="79"/>
        <v>0</v>
      </c>
      <c r="M99" s="28">
        <v>0</v>
      </c>
      <c r="N99" s="29">
        <f t="shared" si="80"/>
        <v>0</v>
      </c>
      <c r="O99" s="30">
        <f t="shared" si="81"/>
        <v>2286680</v>
      </c>
      <c r="P99" s="31">
        <f t="shared" si="82"/>
        <v>0.5783594499884287</v>
      </c>
      <c r="Q99" s="28">
        <v>184848</v>
      </c>
      <c r="R99" s="29">
        <f t="shared" si="83"/>
        <v>4.6752754041431713E-2</v>
      </c>
      <c r="S99" s="28">
        <v>0</v>
      </c>
      <c r="T99" s="29">
        <f t="shared" si="84"/>
        <v>0</v>
      </c>
      <c r="U99" s="32">
        <f t="shared" si="85"/>
        <v>2471528</v>
      </c>
      <c r="V99" s="33">
        <f t="shared" si="86"/>
        <v>0.62511220402986034</v>
      </c>
      <c r="W99" s="28">
        <v>404545</v>
      </c>
      <c r="X99" s="29">
        <f t="shared" si="87"/>
        <v>0.10231970529132579</v>
      </c>
      <c r="Y99" s="28">
        <v>26688</v>
      </c>
      <c r="Z99" s="29">
        <f t="shared" si="88"/>
        <v>6.7500730322087848E-3</v>
      </c>
      <c r="AA99" s="28">
        <v>220389</v>
      </c>
      <c r="AB99" s="29">
        <f t="shared" si="89"/>
        <v>5.5741975625579358E-2</v>
      </c>
      <c r="AC99" s="28">
        <v>312485</v>
      </c>
      <c r="AD99" s="29">
        <f t="shared" si="90"/>
        <v>7.9035393115623576E-2</v>
      </c>
      <c r="AE99" s="28">
        <v>271378</v>
      </c>
      <c r="AF99" s="29">
        <f t="shared" si="91"/>
        <v>6.8638388764042102E-2</v>
      </c>
      <c r="AG99" s="28">
        <v>183916</v>
      </c>
      <c r="AH99" s="29">
        <f t="shared" si="92"/>
        <v>4.6517027570133054E-2</v>
      </c>
      <c r="AI99" s="28">
        <v>0</v>
      </c>
      <c r="AJ99" s="29">
        <f t="shared" si="93"/>
        <v>0</v>
      </c>
      <c r="AK99" s="28">
        <v>0</v>
      </c>
      <c r="AL99" s="29">
        <f t="shared" si="94"/>
        <v>0</v>
      </c>
      <c r="AM99" s="28">
        <v>0</v>
      </c>
      <c r="AN99" s="29">
        <f t="shared" si="95"/>
        <v>0</v>
      </c>
      <c r="AO99" s="34">
        <f t="shared" si="96"/>
        <v>1419401</v>
      </c>
      <c r="AP99" s="35">
        <f t="shared" si="97"/>
        <v>0.35900256339891268</v>
      </c>
      <c r="AQ99" s="28">
        <v>0</v>
      </c>
      <c r="AR99" s="29">
        <f t="shared" si="98"/>
        <v>0</v>
      </c>
      <c r="AS99" s="28">
        <v>62806</v>
      </c>
      <c r="AT99" s="29">
        <f t="shared" si="99"/>
        <v>1.5885232571226954E-2</v>
      </c>
      <c r="AU99" s="36">
        <f t="shared" si="100"/>
        <v>3953735</v>
      </c>
      <c r="AV99" s="37"/>
      <c r="AW99" s="37"/>
      <c r="AX99" s="37"/>
      <c r="AY99" s="37"/>
    </row>
    <row r="100" spans="1:51" s="38" customFormat="1" x14ac:dyDescent="0.2">
      <c r="A100" s="98">
        <v>368001</v>
      </c>
      <c r="B100" s="99" t="s">
        <v>141</v>
      </c>
      <c r="C100" s="28">
        <v>565239</v>
      </c>
      <c r="D100" s="29">
        <f t="shared" si="75"/>
        <v>0.31134805175776675</v>
      </c>
      <c r="E100" s="28">
        <v>80769</v>
      </c>
      <c r="F100" s="29">
        <f t="shared" si="76"/>
        <v>4.4489624375570448E-2</v>
      </c>
      <c r="G100" s="28">
        <v>0</v>
      </c>
      <c r="H100" s="29">
        <f t="shared" si="77"/>
        <v>0</v>
      </c>
      <c r="I100" s="28">
        <v>192395</v>
      </c>
      <c r="J100" s="29">
        <f t="shared" si="78"/>
        <v>0.10597607103886239</v>
      </c>
      <c r="K100" s="28">
        <v>0</v>
      </c>
      <c r="L100" s="29">
        <f t="shared" si="79"/>
        <v>0</v>
      </c>
      <c r="M100" s="28">
        <v>143768</v>
      </c>
      <c r="N100" s="29">
        <f t="shared" si="80"/>
        <v>7.919107971160981E-2</v>
      </c>
      <c r="O100" s="30">
        <f t="shared" si="81"/>
        <v>982171</v>
      </c>
      <c r="P100" s="31">
        <f t="shared" si="82"/>
        <v>0.54100482688380946</v>
      </c>
      <c r="Q100" s="28">
        <v>92912</v>
      </c>
      <c r="R100" s="29">
        <f t="shared" si="83"/>
        <v>5.117829835683247E-2</v>
      </c>
      <c r="S100" s="28">
        <v>97034</v>
      </c>
      <c r="T100" s="29">
        <f t="shared" si="84"/>
        <v>5.3448801045687118E-2</v>
      </c>
      <c r="U100" s="32">
        <f t="shared" si="85"/>
        <v>1172117</v>
      </c>
      <c r="V100" s="33">
        <f t="shared" si="86"/>
        <v>0.64563192628632904</v>
      </c>
      <c r="W100" s="28">
        <v>213468</v>
      </c>
      <c r="X100" s="29">
        <f t="shared" si="87"/>
        <v>0.1175836166871482</v>
      </c>
      <c r="Y100" s="28">
        <v>37359</v>
      </c>
      <c r="Z100" s="29">
        <f t="shared" si="88"/>
        <v>2.057828965378965E-2</v>
      </c>
      <c r="AA100" s="28">
        <v>84712</v>
      </c>
      <c r="AB100" s="29">
        <f t="shared" si="89"/>
        <v>4.6661529300886774E-2</v>
      </c>
      <c r="AC100" s="28">
        <v>117847</v>
      </c>
      <c r="AD100" s="29">
        <f t="shared" si="90"/>
        <v>6.4913132065369764E-2</v>
      </c>
      <c r="AE100" s="28">
        <v>88214</v>
      </c>
      <c r="AF100" s="29">
        <f t="shared" si="91"/>
        <v>4.8590520183072361E-2</v>
      </c>
      <c r="AG100" s="28">
        <v>93971</v>
      </c>
      <c r="AH100" s="29">
        <f t="shared" si="92"/>
        <v>5.1761622555643011E-2</v>
      </c>
      <c r="AI100" s="28">
        <v>0</v>
      </c>
      <c r="AJ100" s="29">
        <f t="shared" si="93"/>
        <v>0</v>
      </c>
      <c r="AK100" s="28">
        <v>6457</v>
      </c>
      <c r="AL100" s="29">
        <f t="shared" si="94"/>
        <v>3.5566802188099194E-3</v>
      </c>
      <c r="AM100" s="28">
        <v>1312</v>
      </c>
      <c r="AN100" s="29">
        <f t="shared" si="95"/>
        <v>7.2268304895131089E-4</v>
      </c>
      <c r="AO100" s="34">
        <f t="shared" si="96"/>
        <v>643340</v>
      </c>
      <c r="AP100" s="35">
        <f t="shared" si="97"/>
        <v>0.35436807371367102</v>
      </c>
      <c r="AQ100" s="28">
        <v>0</v>
      </c>
      <c r="AR100" s="29">
        <f t="shared" si="98"/>
        <v>0</v>
      </c>
      <c r="AS100" s="28">
        <v>0</v>
      </c>
      <c r="AT100" s="29">
        <f t="shared" si="99"/>
        <v>0</v>
      </c>
      <c r="AU100" s="36">
        <f t="shared" si="100"/>
        <v>1815457</v>
      </c>
      <c r="AV100" s="37"/>
      <c r="AW100" s="37"/>
      <c r="AX100" s="37"/>
      <c r="AY100" s="37"/>
    </row>
    <row r="101" spans="1:51" s="38" customFormat="1" x14ac:dyDescent="0.2">
      <c r="A101" s="98">
        <v>369001</v>
      </c>
      <c r="B101" s="99" t="s">
        <v>142</v>
      </c>
      <c r="C101" s="28">
        <v>3037792</v>
      </c>
      <c r="D101" s="29">
        <f t="shared" si="75"/>
        <v>0.43401802769733244</v>
      </c>
      <c r="E101" s="28">
        <v>412301</v>
      </c>
      <c r="F101" s="29">
        <f t="shared" si="76"/>
        <v>5.8906622585627275E-2</v>
      </c>
      <c r="G101" s="28">
        <v>0</v>
      </c>
      <c r="H101" s="29">
        <f t="shared" si="77"/>
        <v>0</v>
      </c>
      <c r="I101" s="28">
        <v>544066</v>
      </c>
      <c r="J101" s="29">
        <f t="shared" si="78"/>
        <v>7.7732264834846118E-2</v>
      </c>
      <c r="K101" s="28">
        <v>0</v>
      </c>
      <c r="L101" s="29">
        <f t="shared" si="79"/>
        <v>0</v>
      </c>
      <c r="M101" s="28">
        <v>0</v>
      </c>
      <c r="N101" s="29">
        <f t="shared" si="80"/>
        <v>0</v>
      </c>
      <c r="O101" s="30">
        <f t="shared" si="81"/>
        <v>3994159</v>
      </c>
      <c r="P101" s="31">
        <f t="shared" si="82"/>
        <v>0.57065691511780581</v>
      </c>
      <c r="Q101" s="28">
        <v>214811</v>
      </c>
      <c r="R101" s="29">
        <f t="shared" si="83"/>
        <v>3.0690661687071293E-2</v>
      </c>
      <c r="S101" s="28">
        <v>403711</v>
      </c>
      <c r="T101" s="29">
        <f t="shared" si="84"/>
        <v>5.7679344727920072E-2</v>
      </c>
      <c r="U101" s="32">
        <f t="shared" si="85"/>
        <v>4612681</v>
      </c>
      <c r="V101" s="33">
        <f t="shared" si="86"/>
        <v>0.65902692153279718</v>
      </c>
      <c r="W101" s="28">
        <v>585603</v>
      </c>
      <c r="X101" s="29">
        <f t="shared" si="87"/>
        <v>8.366677477379654E-2</v>
      </c>
      <c r="Y101" s="28">
        <v>0</v>
      </c>
      <c r="Z101" s="29">
        <f t="shared" si="88"/>
        <v>0</v>
      </c>
      <c r="AA101" s="28">
        <v>192938</v>
      </c>
      <c r="AB101" s="29">
        <f t="shared" si="89"/>
        <v>2.7565603644972375E-2</v>
      </c>
      <c r="AC101" s="28">
        <v>478587</v>
      </c>
      <c r="AD101" s="29">
        <f t="shared" si="90"/>
        <v>6.837709290879139E-2</v>
      </c>
      <c r="AE101" s="28">
        <v>666345</v>
      </c>
      <c r="AF101" s="29">
        <f t="shared" si="91"/>
        <v>9.520261514480878E-2</v>
      </c>
      <c r="AG101" s="28">
        <v>463076</v>
      </c>
      <c r="AH101" s="29">
        <f t="shared" si="92"/>
        <v>6.6160991994833718E-2</v>
      </c>
      <c r="AI101" s="28">
        <v>0</v>
      </c>
      <c r="AJ101" s="29">
        <f t="shared" si="93"/>
        <v>0</v>
      </c>
      <c r="AK101" s="28">
        <v>0</v>
      </c>
      <c r="AL101" s="29">
        <f t="shared" si="94"/>
        <v>0</v>
      </c>
      <c r="AM101" s="28">
        <v>0</v>
      </c>
      <c r="AN101" s="29">
        <f t="shared" si="95"/>
        <v>0</v>
      </c>
      <c r="AO101" s="34">
        <f t="shared" si="96"/>
        <v>2386549</v>
      </c>
      <c r="AP101" s="35">
        <f t="shared" si="97"/>
        <v>0.34097307846720282</v>
      </c>
      <c r="AQ101" s="28">
        <v>0</v>
      </c>
      <c r="AR101" s="29">
        <f t="shared" si="98"/>
        <v>0</v>
      </c>
      <c r="AS101" s="28">
        <v>0</v>
      </c>
      <c r="AT101" s="29">
        <f t="shared" si="99"/>
        <v>0</v>
      </c>
      <c r="AU101" s="36">
        <f t="shared" si="100"/>
        <v>6999230</v>
      </c>
      <c r="AV101" s="37"/>
      <c r="AW101" s="37"/>
      <c r="AX101" s="37"/>
      <c r="AY101" s="37"/>
    </row>
    <row r="102" spans="1:51" s="38" customFormat="1" x14ac:dyDescent="0.2">
      <c r="A102" s="98">
        <v>369002</v>
      </c>
      <c r="B102" s="99" t="s">
        <v>143</v>
      </c>
      <c r="C102" s="28">
        <v>3013538</v>
      </c>
      <c r="D102" s="29">
        <f t="shared" si="75"/>
        <v>0.43095990657576316</v>
      </c>
      <c r="E102" s="28">
        <v>337150</v>
      </c>
      <c r="F102" s="29">
        <f t="shared" si="76"/>
        <v>4.8215132014933465E-2</v>
      </c>
      <c r="G102" s="28">
        <v>0</v>
      </c>
      <c r="H102" s="29">
        <f t="shared" si="77"/>
        <v>0</v>
      </c>
      <c r="I102" s="28">
        <v>405321</v>
      </c>
      <c r="J102" s="29">
        <f t="shared" si="78"/>
        <v>5.7964127312545889E-2</v>
      </c>
      <c r="K102" s="28">
        <v>0</v>
      </c>
      <c r="L102" s="29">
        <f t="shared" si="79"/>
        <v>0</v>
      </c>
      <c r="M102" s="28">
        <v>9027</v>
      </c>
      <c r="N102" s="29">
        <f t="shared" si="80"/>
        <v>1.2909328094284573E-3</v>
      </c>
      <c r="O102" s="30">
        <f t="shared" si="81"/>
        <v>3765036</v>
      </c>
      <c r="P102" s="31">
        <f t="shared" si="82"/>
        <v>0.538430098712671</v>
      </c>
      <c r="Q102" s="28">
        <v>232123</v>
      </c>
      <c r="R102" s="29">
        <f t="shared" si="83"/>
        <v>3.3195435529296755E-2</v>
      </c>
      <c r="S102" s="28">
        <v>152036</v>
      </c>
      <c r="T102" s="29">
        <f t="shared" si="84"/>
        <v>2.174235744037498E-2</v>
      </c>
      <c r="U102" s="32">
        <f t="shared" si="85"/>
        <v>4149195</v>
      </c>
      <c r="V102" s="33">
        <f t="shared" si="86"/>
        <v>0.59336789168234272</v>
      </c>
      <c r="W102" s="28">
        <v>705702</v>
      </c>
      <c r="X102" s="29">
        <f t="shared" si="87"/>
        <v>0.10092099983153663</v>
      </c>
      <c r="Y102" s="28">
        <v>14962</v>
      </c>
      <c r="Z102" s="29">
        <f t="shared" si="88"/>
        <v>2.1396850221190402E-3</v>
      </c>
      <c r="AA102" s="28">
        <v>477641</v>
      </c>
      <c r="AB102" s="29">
        <f t="shared" si="89"/>
        <v>6.8306462615289443E-2</v>
      </c>
      <c r="AC102" s="28">
        <v>493282</v>
      </c>
      <c r="AD102" s="29">
        <f t="shared" si="90"/>
        <v>7.0543250038826666E-2</v>
      </c>
      <c r="AE102" s="28">
        <v>720332</v>
      </c>
      <c r="AF102" s="29">
        <f t="shared" si="91"/>
        <v>0.10301320621260879</v>
      </c>
      <c r="AG102" s="28">
        <v>431504</v>
      </c>
      <c r="AH102" s="29">
        <f t="shared" si="92"/>
        <v>6.1708504597276725E-2</v>
      </c>
      <c r="AI102" s="28">
        <v>0</v>
      </c>
      <c r="AJ102" s="29">
        <f t="shared" si="93"/>
        <v>0</v>
      </c>
      <c r="AK102" s="28">
        <v>0</v>
      </c>
      <c r="AL102" s="29">
        <f t="shared" si="94"/>
        <v>0</v>
      </c>
      <c r="AM102" s="28">
        <v>0</v>
      </c>
      <c r="AN102" s="29">
        <f t="shared" si="95"/>
        <v>0</v>
      </c>
      <c r="AO102" s="34">
        <f t="shared" si="96"/>
        <v>2843423</v>
      </c>
      <c r="AP102" s="35">
        <f t="shared" si="97"/>
        <v>0.40663210831765728</v>
      </c>
      <c r="AQ102" s="28">
        <v>0</v>
      </c>
      <c r="AR102" s="29">
        <f t="shared" si="98"/>
        <v>0</v>
      </c>
      <c r="AS102" s="28">
        <v>0</v>
      </c>
      <c r="AT102" s="29">
        <f t="shared" si="99"/>
        <v>0</v>
      </c>
      <c r="AU102" s="36">
        <f t="shared" si="100"/>
        <v>6992618</v>
      </c>
      <c r="AV102" s="37"/>
      <c r="AW102" s="37"/>
      <c r="AX102" s="37"/>
      <c r="AY102" s="37"/>
    </row>
    <row r="103" spans="1:51" s="111" customFormat="1" x14ac:dyDescent="0.2">
      <c r="A103" s="100">
        <v>371001</v>
      </c>
      <c r="B103" s="77" t="s">
        <v>144</v>
      </c>
      <c r="C103" s="41">
        <v>2379140</v>
      </c>
      <c r="D103" s="42">
        <f t="shared" si="75"/>
        <v>0.4253379217306284</v>
      </c>
      <c r="E103" s="41">
        <v>359424</v>
      </c>
      <c r="F103" s="42">
        <f t="shared" si="76"/>
        <v>6.4257108526656434E-2</v>
      </c>
      <c r="G103" s="41">
        <v>0</v>
      </c>
      <c r="H103" s="42">
        <f t="shared" si="77"/>
        <v>0</v>
      </c>
      <c r="I103" s="41">
        <v>26888</v>
      </c>
      <c r="J103" s="42">
        <f t="shared" si="78"/>
        <v>4.80698321220825E-3</v>
      </c>
      <c r="K103" s="41">
        <v>0</v>
      </c>
      <c r="L103" s="42">
        <f t="shared" si="79"/>
        <v>0</v>
      </c>
      <c r="M103" s="41">
        <v>0</v>
      </c>
      <c r="N103" s="42">
        <f t="shared" si="80"/>
        <v>0</v>
      </c>
      <c r="O103" s="43">
        <f t="shared" si="81"/>
        <v>2765452</v>
      </c>
      <c r="P103" s="44">
        <f t="shared" si="82"/>
        <v>0.49440201346949303</v>
      </c>
      <c r="Q103" s="41">
        <v>143396</v>
      </c>
      <c r="R103" s="42">
        <f t="shared" si="83"/>
        <v>2.563605194502433E-2</v>
      </c>
      <c r="S103" s="41">
        <v>208079</v>
      </c>
      <c r="T103" s="42">
        <f t="shared" si="84"/>
        <v>3.719995015668999E-2</v>
      </c>
      <c r="U103" s="45">
        <f t="shared" si="85"/>
        <v>3116927</v>
      </c>
      <c r="V103" s="46">
        <f t="shared" si="86"/>
        <v>0.55723801557120733</v>
      </c>
      <c r="W103" s="41">
        <v>994307</v>
      </c>
      <c r="X103" s="42">
        <f t="shared" si="87"/>
        <v>0.17776022972259553</v>
      </c>
      <c r="Y103" s="41">
        <v>68208</v>
      </c>
      <c r="Z103" s="42">
        <f t="shared" si="88"/>
        <v>1.2194090707315542E-2</v>
      </c>
      <c r="AA103" s="41">
        <v>178534</v>
      </c>
      <c r="AB103" s="42">
        <f t="shared" si="89"/>
        <v>3.1917953764072735E-2</v>
      </c>
      <c r="AC103" s="41">
        <v>559637</v>
      </c>
      <c r="AD103" s="42">
        <f t="shared" si="90"/>
        <v>0.10005079083347919</v>
      </c>
      <c r="AE103" s="41">
        <v>358995</v>
      </c>
      <c r="AF103" s="42">
        <f t="shared" si="91"/>
        <v>6.4180412759100733E-2</v>
      </c>
      <c r="AG103" s="41">
        <v>313202</v>
      </c>
      <c r="AH103" s="42">
        <f t="shared" si="92"/>
        <v>5.5993631212066658E-2</v>
      </c>
      <c r="AI103" s="41">
        <v>0</v>
      </c>
      <c r="AJ103" s="42">
        <f t="shared" si="93"/>
        <v>0</v>
      </c>
      <c r="AK103" s="41">
        <v>0</v>
      </c>
      <c r="AL103" s="42">
        <f t="shared" si="94"/>
        <v>0</v>
      </c>
      <c r="AM103" s="41">
        <v>3719</v>
      </c>
      <c r="AN103" s="42">
        <f t="shared" si="95"/>
        <v>6.6487543016224642E-4</v>
      </c>
      <c r="AO103" s="47">
        <f t="shared" si="96"/>
        <v>2476602</v>
      </c>
      <c r="AP103" s="48">
        <f t="shared" si="97"/>
        <v>0.44276198442879261</v>
      </c>
      <c r="AQ103" s="41">
        <v>0</v>
      </c>
      <c r="AR103" s="42">
        <f t="shared" si="98"/>
        <v>0</v>
      </c>
      <c r="AS103" s="41">
        <v>0</v>
      </c>
      <c r="AT103" s="42">
        <f t="shared" si="99"/>
        <v>0</v>
      </c>
      <c r="AU103" s="49">
        <f t="shared" si="100"/>
        <v>5593529</v>
      </c>
      <c r="AV103" s="110"/>
      <c r="AW103" s="110"/>
      <c r="AX103" s="110"/>
      <c r="AY103" s="110"/>
    </row>
    <row r="104" spans="1:51" s="38" customFormat="1" x14ac:dyDescent="0.2">
      <c r="A104" s="98">
        <v>372001</v>
      </c>
      <c r="B104" s="99" t="s">
        <v>145</v>
      </c>
      <c r="C104" s="28">
        <v>2424021</v>
      </c>
      <c r="D104" s="29">
        <f t="shared" si="75"/>
        <v>0.50059103925021031</v>
      </c>
      <c r="E104" s="28">
        <v>376297</v>
      </c>
      <c r="F104" s="29">
        <f t="shared" si="76"/>
        <v>7.77100966933605E-2</v>
      </c>
      <c r="G104" s="28">
        <v>0</v>
      </c>
      <c r="H104" s="29">
        <f t="shared" si="77"/>
        <v>0</v>
      </c>
      <c r="I104" s="28">
        <v>64335</v>
      </c>
      <c r="J104" s="29">
        <f t="shared" si="78"/>
        <v>1.3285992369770015E-2</v>
      </c>
      <c r="K104" s="28">
        <v>0</v>
      </c>
      <c r="L104" s="29">
        <f t="shared" si="79"/>
        <v>0</v>
      </c>
      <c r="M104" s="28">
        <v>163412</v>
      </c>
      <c r="N104" s="29">
        <f t="shared" si="80"/>
        <v>3.3746647783148481E-2</v>
      </c>
      <c r="O104" s="30">
        <f t="shared" si="81"/>
        <v>3028065</v>
      </c>
      <c r="P104" s="31">
        <f t="shared" si="82"/>
        <v>0.62533377609648932</v>
      </c>
      <c r="Q104" s="28">
        <v>165747</v>
      </c>
      <c r="R104" s="29">
        <f t="shared" si="83"/>
        <v>3.4228854858355029E-2</v>
      </c>
      <c r="S104" s="28">
        <v>129967</v>
      </c>
      <c r="T104" s="29">
        <f t="shared" si="84"/>
        <v>2.6839831667395658E-2</v>
      </c>
      <c r="U104" s="32">
        <f t="shared" si="85"/>
        <v>3323779</v>
      </c>
      <c r="V104" s="33">
        <f t="shared" si="86"/>
        <v>0.68640246262224003</v>
      </c>
      <c r="W104" s="28">
        <v>324481</v>
      </c>
      <c r="X104" s="29">
        <f t="shared" si="87"/>
        <v>6.7009436389762089E-2</v>
      </c>
      <c r="Y104" s="28">
        <v>129843</v>
      </c>
      <c r="Z104" s="29">
        <f t="shared" si="88"/>
        <v>2.6814224096806529E-2</v>
      </c>
      <c r="AA104" s="28">
        <v>248476</v>
      </c>
      <c r="AB104" s="29">
        <f t="shared" si="89"/>
        <v>5.1313441207289569E-2</v>
      </c>
      <c r="AC104" s="28">
        <v>440526</v>
      </c>
      <c r="AD104" s="29">
        <f t="shared" si="90"/>
        <v>9.0974198720530128E-2</v>
      </c>
      <c r="AE104" s="28">
        <v>364262</v>
      </c>
      <c r="AF104" s="29">
        <f t="shared" si="91"/>
        <v>7.5224716757552892E-2</v>
      </c>
      <c r="AG104" s="28">
        <v>10951</v>
      </c>
      <c r="AH104" s="29">
        <f t="shared" si="92"/>
        <v>2.2615202058187834E-3</v>
      </c>
      <c r="AI104" s="28">
        <v>0</v>
      </c>
      <c r="AJ104" s="29">
        <f t="shared" si="93"/>
        <v>0</v>
      </c>
      <c r="AK104" s="28">
        <v>0</v>
      </c>
      <c r="AL104" s="29">
        <f t="shared" si="94"/>
        <v>0</v>
      </c>
      <c r="AM104" s="28">
        <v>0</v>
      </c>
      <c r="AN104" s="29">
        <f t="shared" si="95"/>
        <v>0</v>
      </c>
      <c r="AO104" s="34">
        <f t="shared" si="96"/>
        <v>1518539</v>
      </c>
      <c r="AP104" s="35">
        <f t="shared" si="97"/>
        <v>0.31359753737775997</v>
      </c>
      <c r="AQ104" s="28">
        <v>0</v>
      </c>
      <c r="AR104" s="29">
        <f t="shared" si="98"/>
        <v>0</v>
      </c>
      <c r="AS104" s="28">
        <v>0</v>
      </c>
      <c r="AT104" s="29">
        <f t="shared" si="99"/>
        <v>0</v>
      </c>
      <c r="AU104" s="36">
        <f t="shared" si="100"/>
        <v>4842318</v>
      </c>
      <c r="AV104" s="37"/>
      <c r="AW104" s="37"/>
      <c r="AX104" s="37"/>
      <c r="AY104" s="37"/>
    </row>
    <row r="105" spans="1:51" s="38" customFormat="1" x14ac:dyDescent="0.2">
      <c r="A105" s="98">
        <v>373001</v>
      </c>
      <c r="B105" s="99" t="s">
        <v>146</v>
      </c>
      <c r="C105" s="28">
        <v>1130029</v>
      </c>
      <c r="D105" s="29">
        <f t="shared" si="75"/>
        <v>0.41516686891754812</v>
      </c>
      <c r="E105" s="28">
        <v>262255</v>
      </c>
      <c r="F105" s="29">
        <f t="shared" si="76"/>
        <v>9.6351144269723688E-2</v>
      </c>
      <c r="G105" s="28">
        <v>0</v>
      </c>
      <c r="H105" s="29">
        <f t="shared" si="77"/>
        <v>0</v>
      </c>
      <c r="I105" s="28">
        <v>12050</v>
      </c>
      <c r="J105" s="29">
        <f t="shared" si="78"/>
        <v>4.4271083047040874E-3</v>
      </c>
      <c r="K105" s="28">
        <v>0</v>
      </c>
      <c r="L105" s="29">
        <f t="shared" si="79"/>
        <v>0</v>
      </c>
      <c r="M105" s="28">
        <v>0</v>
      </c>
      <c r="N105" s="29">
        <f t="shared" si="80"/>
        <v>0</v>
      </c>
      <c r="O105" s="30">
        <f t="shared" si="81"/>
        <v>1404334</v>
      </c>
      <c r="P105" s="31">
        <f t="shared" si="82"/>
        <v>0.51594512149197591</v>
      </c>
      <c r="Q105" s="28">
        <v>60084</v>
      </c>
      <c r="R105" s="29">
        <f t="shared" si="83"/>
        <v>2.2074553973430736E-2</v>
      </c>
      <c r="S105" s="28">
        <v>132441</v>
      </c>
      <c r="T105" s="29">
        <f t="shared" si="84"/>
        <v>4.8658145309818594E-2</v>
      </c>
      <c r="U105" s="32">
        <f t="shared" si="85"/>
        <v>1596859</v>
      </c>
      <c r="V105" s="33">
        <f t="shared" si="86"/>
        <v>0.58667782077522523</v>
      </c>
      <c r="W105" s="28">
        <v>311091</v>
      </c>
      <c r="X105" s="29">
        <f t="shared" si="87"/>
        <v>0.1142932406322572</v>
      </c>
      <c r="Y105" s="28">
        <v>14030</v>
      </c>
      <c r="Z105" s="29">
        <f t="shared" si="88"/>
        <v>5.1545501672197796E-3</v>
      </c>
      <c r="AA105" s="28">
        <v>85120</v>
      </c>
      <c r="AB105" s="29">
        <f t="shared" si="89"/>
        <v>3.1272652190573604E-2</v>
      </c>
      <c r="AC105" s="28">
        <v>254634</v>
      </c>
      <c r="AD105" s="29">
        <f t="shared" si="90"/>
        <v>9.3551227888798383E-2</v>
      </c>
      <c r="AE105" s="28">
        <v>212800</v>
      </c>
      <c r="AF105" s="29">
        <f t="shared" si="91"/>
        <v>7.8181630476434005E-2</v>
      </c>
      <c r="AG105" s="28">
        <v>188238</v>
      </c>
      <c r="AH105" s="29">
        <f t="shared" si="92"/>
        <v>6.9157677432438835E-2</v>
      </c>
      <c r="AI105" s="28">
        <v>0</v>
      </c>
      <c r="AJ105" s="29">
        <f t="shared" si="93"/>
        <v>0</v>
      </c>
      <c r="AK105" s="28">
        <v>0</v>
      </c>
      <c r="AL105" s="29">
        <f t="shared" si="94"/>
        <v>0</v>
      </c>
      <c r="AM105" s="28">
        <v>58598</v>
      </c>
      <c r="AN105" s="29">
        <f t="shared" si="95"/>
        <v>2.1528605181663909E-2</v>
      </c>
      <c r="AO105" s="34">
        <f t="shared" si="96"/>
        <v>1124511</v>
      </c>
      <c r="AP105" s="35">
        <f t="shared" si="97"/>
        <v>0.41313958396938572</v>
      </c>
      <c r="AQ105" s="28">
        <v>0</v>
      </c>
      <c r="AR105" s="29">
        <f t="shared" si="98"/>
        <v>0</v>
      </c>
      <c r="AS105" s="28">
        <v>497</v>
      </c>
      <c r="AT105" s="29">
        <f t="shared" si="99"/>
        <v>1.8259525538903996E-4</v>
      </c>
      <c r="AU105" s="36">
        <f t="shared" si="100"/>
        <v>2721867</v>
      </c>
      <c r="AV105" s="37"/>
      <c r="AW105" s="37"/>
      <c r="AX105" s="37"/>
      <c r="AY105" s="37"/>
    </row>
    <row r="106" spans="1:51" s="38" customFormat="1" x14ac:dyDescent="0.2">
      <c r="A106" s="98">
        <v>374001</v>
      </c>
      <c r="B106" s="99" t="s">
        <v>147</v>
      </c>
      <c r="C106" s="28">
        <v>1519391</v>
      </c>
      <c r="D106" s="29">
        <f t="shared" si="75"/>
        <v>0.46029988439418434</v>
      </c>
      <c r="E106" s="28">
        <v>219163</v>
      </c>
      <c r="F106" s="29">
        <f t="shared" si="76"/>
        <v>6.6395485798904044E-2</v>
      </c>
      <c r="G106" s="28">
        <v>0</v>
      </c>
      <c r="H106" s="29">
        <f t="shared" si="77"/>
        <v>0</v>
      </c>
      <c r="I106" s="28">
        <v>19463</v>
      </c>
      <c r="J106" s="29">
        <f t="shared" si="78"/>
        <v>5.8963207297950361E-3</v>
      </c>
      <c r="K106" s="28">
        <v>0</v>
      </c>
      <c r="L106" s="29">
        <f t="shared" si="79"/>
        <v>0</v>
      </c>
      <c r="M106" s="28">
        <v>0</v>
      </c>
      <c r="N106" s="29">
        <f t="shared" si="80"/>
        <v>0</v>
      </c>
      <c r="O106" s="30">
        <f t="shared" si="81"/>
        <v>1758017</v>
      </c>
      <c r="P106" s="31">
        <f t="shared" si="82"/>
        <v>0.53259169092288339</v>
      </c>
      <c r="Q106" s="28">
        <v>42250</v>
      </c>
      <c r="R106" s="29">
        <f t="shared" si="83"/>
        <v>1.2799648092988761E-2</v>
      </c>
      <c r="S106" s="28">
        <v>112512</v>
      </c>
      <c r="T106" s="29">
        <f t="shared" si="84"/>
        <v>3.4085538609191751E-2</v>
      </c>
      <c r="U106" s="32">
        <f t="shared" si="85"/>
        <v>1912779</v>
      </c>
      <c r="V106" s="33">
        <f t="shared" si="86"/>
        <v>0.57947687762506395</v>
      </c>
      <c r="W106" s="28">
        <v>395999</v>
      </c>
      <c r="X106" s="29">
        <f t="shared" si="87"/>
        <v>0.11996799633551376</v>
      </c>
      <c r="Y106" s="28">
        <v>6122</v>
      </c>
      <c r="Z106" s="29">
        <f t="shared" si="88"/>
        <v>1.8546614349178034E-3</v>
      </c>
      <c r="AA106" s="28">
        <v>132787</v>
      </c>
      <c r="AB106" s="29">
        <f t="shared" si="89"/>
        <v>4.0227854942572749E-2</v>
      </c>
      <c r="AC106" s="28">
        <v>341276</v>
      </c>
      <c r="AD106" s="29">
        <f t="shared" si="90"/>
        <v>0.10338964976527415</v>
      </c>
      <c r="AE106" s="28">
        <v>253391</v>
      </c>
      <c r="AF106" s="29">
        <f t="shared" si="91"/>
        <v>7.6764866980603919E-2</v>
      </c>
      <c r="AG106" s="28">
        <v>238670</v>
      </c>
      <c r="AH106" s="29">
        <f t="shared" si="92"/>
        <v>7.2305136339730833E-2</v>
      </c>
      <c r="AI106" s="28">
        <v>0</v>
      </c>
      <c r="AJ106" s="29">
        <f t="shared" si="93"/>
        <v>0</v>
      </c>
      <c r="AK106" s="28">
        <v>0</v>
      </c>
      <c r="AL106" s="29">
        <f t="shared" si="94"/>
        <v>0</v>
      </c>
      <c r="AM106" s="28">
        <v>19848</v>
      </c>
      <c r="AN106" s="29">
        <f t="shared" si="95"/>
        <v>6.0129565763228626E-3</v>
      </c>
      <c r="AO106" s="34">
        <f t="shared" si="96"/>
        <v>1388093</v>
      </c>
      <c r="AP106" s="35">
        <f t="shared" si="97"/>
        <v>0.42052312237493605</v>
      </c>
      <c r="AQ106" s="28">
        <v>0</v>
      </c>
      <c r="AR106" s="29">
        <f t="shared" si="98"/>
        <v>0</v>
      </c>
      <c r="AS106" s="28">
        <v>0</v>
      </c>
      <c r="AT106" s="29">
        <f t="shared" si="99"/>
        <v>0</v>
      </c>
      <c r="AU106" s="36">
        <f t="shared" si="100"/>
        <v>3300872</v>
      </c>
      <c r="AV106" s="37"/>
      <c r="AW106" s="37"/>
      <c r="AX106" s="37"/>
      <c r="AY106" s="37"/>
    </row>
    <row r="107" spans="1:51" s="38" customFormat="1" x14ac:dyDescent="0.2">
      <c r="A107" s="98">
        <v>375001</v>
      </c>
      <c r="B107" s="99" t="s">
        <v>148</v>
      </c>
      <c r="C107" s="28">
        <v>925939</v>
      </c>
      <c r="D107" s="29">
        <f t="shared" si="75"/>
        <v>0.44120129014612541</v>
      </c>
      <c r="E107" s="28">
        <v>77226</v>
      </c>
      <c r="F107" s="29">
        <f t="shared" si="76"/>
        <v>3.6797468119200809E-2</v>
      </c>
      <c r="G107" s="28">
        <v>0</v>
      </c>
      <c r="H107" s="29">
        <f t="shared" si="77"/>
        <v>0</v>
      </c>
      <c r="I107" s="28">
        <v>86396</v>
      </c>
      <c r="J107" s="29">
        <f t="shared" si="78"/>
        <v>4.116688752009004E-2</v>
      </c>
      <c r="K107" s="28">
        <v>0</v>
      </c>
      <c r="L107" s="29">
        <f t="shared" si="79"/>
        <v>0</v>
      </c>
      <c r="M107" s="28">
        <v>0</v>
      </c>
      <c r="N107" s="29">
        <f t="shared" si="80"/>
        <v>0</v>
      </c>
      <c r="O107" s="30">
        <f t="shared" si="81"/>
        <v>1089561</v>
      </c>
      <c r="P107" s="31">
        <f t="shared" si="82"/>
        <v>0.51916564578541624</v>
      </c>
      <c r="Q107" s="28">
        <v>53602</v>
      </c>
      <c r="R107" s="29">
        <f t="shared" si="83"/>
        <v>2.5540852641926317E-2</v>
      </c>
      <c r="S107" s="28">
        <v>19165</v>
      </c>
      <c r="T107" s="29">
        <f t="shared" si="84"/>
        <v>9.1319436006588907E-3</v>
      </c>
      <c r="U107" s="32">
        <f t="shared" si="85"/>
        <v>1162328</v>
      </c>
      <c r="V107" s="33">
        <f t="shared" si="86"/>
        <v>0.55383844202800148</v>
      </c>
      <c r="W107" s="28">
        <v>329865</v>
      </c>
      <c r="X107" s="29">
        <f t="shared" si="87"/>
        <v>0.15717759331235823</v>
      </c>
      <c r="Y107" s="28">
        <v>4500</v>
      </c>
      <c r="Z107" s="29">
        <f t="shared" si="88"/>
        <v>2.1442079938932958E-3</v>
      </c>
      <c r="AA107" s="28">
        <v>165272</v>
      </c>
      <c r="AB107" s="29">
        <f t="shared" si="89"/>
        <v>7.875056523705172E-2</v>
      </c>
      <c r="AC107" s="28">
        <v>188234</v>
      </c>
      <c r="AD107" s="29">
        <f t="shared" si="90"/>
        <v>8.9691743893891243E-2</v>
      </c>
      <c r="AE107" s="28">
        <v>232765</v>
      </c>
      <c r="AF107" s="29">
        <f t="shared" si="91"/>
        <v>0.11091034971079398</v>
      </c>
      <c r="AG107" s="28">
        <v>14843</v>
      </c>
      <c r="AH107" s="29">
        <f t="shared" si="92"/>
        <v>7.0725509451907082E-3</v>
      </c>
      <c r="AI107" s="28">
        <v>0</v>
      </c>
      <c r="AJ107" s="29">
        <f t="shared" si="93"/>
        <v>0</v>
      </c>
      <c r="AK107" s="28">
        <v>0</v>
      </c>
      <c r="AL107" s="29">
        <f t="shared" si="94"/>
        <v>0</v>
      </c>
      <c r="AM107" s="28">
        <v>870</v>
      </c>
      <c r="AN107" s="29">
        <f t="shared" si="95"/>
        <v>4.1454687881937048E-4</v>
      </c>
      <c r="AO107" s="34">
        <f t="shared" si="96"/>
        <v>936349</v>
      </c>
      <c r="AP107" s="35">
        <f t="shared" si="97"/>
        <v>0.44616155797199852</v>
      </c>
      <c r="AQ107" s="28">
        <v>0</v>
      </c>
      <c r="AR107" s="29">
        <f t="shared" si="98"/>
        <v>0</v>
      </c>
      <c r="AS107" s="28">
        <v>0</v>
      </c>
      <c r="AT107" s="29">
        <f t="shared" si="99"/>
        <v>0</v>
      </c>
      <c r="AU107" s="36">
        <f t="shared" si="100"/>
        <v>2098677</v>
      </c>
      <c r="AV107" s="37"/>
      <c r="AW107" s="37"/>
      <c r="AX107" s="37"/>
      <c r="AY107" s="37"/>
    </row>
    <row r="108" spans="1:51" s="111" customFormat="1" x14ac:dyDescent="0.2">
      <c r="A108" s="100">
        <v>376001</v>
      </c>
      <c r="B108" s="77" t="s">
        <v>149</v>
      </c>
      <c r="C108" s="41">
        <v>874076</v>
      </c>
      <c r="D108" s="42">
        <f t="shared" si="75"/>
        <v>0.39777320980075298</v>
      </c>
      <c r="E108" s="41">
        <v>80736</v>
      </c>
      <c r="F108" s="42">
        <f t="shared" si="76"/>
        <v>3.6741219146245396E-2</v>
      </c>
      <c r="G108" s="41">
        <v>0</v>
      </c>
      <c r="H108" s="42">
        <f t="shared" si="77"/>
        <v>0</v>
      </c>
      <c r="I108" s="41">
        <v>53978</v>
      </c>
      <c r="J108" s="42">
        <f t="shared" si="78"/>
        <v>2.456422818911061E-2</v>
      </c>
      <c r="K108" s="41">
        <v>0</v>
      </c>
      <c r="L108" s="42">
        <f t="shared" si="79"/>
        <v>0</v>
      </c>
      <c r="M108" s="41">
        <v>13384</v>
      </c>
      <c r="N108" s="42">
        <f t="shared" si="80"/>
        <v>6.0907708711522542E-3</v>
      </c>
      <c r="O108" s="43">
        <f t="shared" si="81"/>
        <v>1022174</v>
      </c>
      <c r="P108" s="44">
        <f t="shared" si="82"/>
        <v>0.46516942800726124</v>
      </c>
      <c r="Q108" s="41">
        <v>139261</v>
      </c>
      <c r="R108" s="42">
        <f t="shared" si="83"/>
        <v>6.337468935202735E-2</v>
      </c>
      <c r="S108" s="41">
        <v>101473</v>
      </c>
      <c r="T108" s="42">
        <f t="shared" si="84"/>
        <v>4.6178182352692221E-2</v>
      </c>
      <c r="U108" s="45">
        <f t="shared" si="85"/>
        <v>1262908</v>
      </c>
      <c r="V108" s="46">
        <f t="shared" si="86"/>
        <v>0.57472229971198086</v>
      </c>
      <c r="W108" s="41">
        <v>292480</v>
      </c>
      <c r="X108" s="42">
        <f t="shared" si="87"/>
        <v>0.13310136464394884</v>
      </c>
      <c r="Y108" s="41">
        <v>18917</v>
      </c>
      <c r="Z108" s="42">
        <f t="shared" si="88"/>
        <v>8.6087203055579195E-3</v>
      </c>
      <c r="AA108" s="41">
        <v>124866</v>
      </c>
      <c r="AB108" s="42">
        <f t="shared" si="89"/>
        <v>5.6823834100216478E-2</v>
      </c>
      <c r="AC108" s="41">
        <v>111044</v>
      </c>
      <c r="AD108" s="42">
        <f t="shared" si="90"/>
        <v>5.0533738838630521E-2</v>
      </c>
      <c r="AE108" s="41">
        <v>233870</v>
      </c>
      <c r="AF108" s="42">
        <f t="shared" si="91"/>
        <v>0.10642921276422428</v>
      </c>
      <c r="AG108" s="41">
        <v>133058</v>
      </c>
      <c r="AH108" s="42">
        <f t="shared" si="92"/>
        <v>6.0551837311250495E-2</v>
      </c>
      <c r="AI108" s="41">
        <v>0</v>
      </c>
      <c r="AJ108" s="42">
        <f t="shared" si="93"/>
        <v>0</v>
      </c>
      <c r="AK108" s="41">
        <v>7294</v>
      </c>
      <c r="AL108" s="42">
        <f t="shared" si="94"/>
        <v>3.3193427027932263E-3</v>
      </c>
      <c r="AM108" s="41">
        <v>8086</v>
      </c>
      <c r="AN108" s="42">
        <f t="shared" si="95"/>
        <v>3.6797648882349915E-3</v>
      </c>
      <c r="AO108" s="47">
        <f t="shared" si="96"/>
        <v>929615</v>
      </c>
      <c r="AP108" s="48">
        <f t="shared" si="97"/>
        <v>0.42304781555485677</v>
      </c>
      <c r="AQ108" s="41">
        <v>4900</v>
      </c>
      <c r="AR108" s="42">
        <f t="shared" si="98"/>
        <v>2.2298847331624363E-3</v>
      </c>
      <c r="AS108" s="41">
        <v>0</v>
      </c>
      <c r="AT108" s="42">
        <f t="shared" si="99"/>
        <v>0</v>
      </c>
      <c r="AU108" s="49">
        <f t="shared" si="100"/>
        <v>2197423</v>
      </c>
      <c r="AV108" s="110"/>
      <c r="AW108" s="110"/>
      <c r="AX108" s="110"/>
      <c r="AY108" s="110"/>
    </row>
    <row r="109" spans="1:51" s="38" customFormat="1" x14ac:dyDescent="0.2">
      <c r="A109" s="98">
        <v>377001</v>
      </c>
      <c r="B109" s="99" t="s">
        <v>150</v>
      </c>
      <c r="C109" s="28">
        <v>1308357</v>
      </c>
      <c r="D109" s="29">
        <f t="shared" si="75"/>
        <v>0.31327252205119316</v>
      </c>
      <c r="E109" s="28">
        <v>480111</v>
      </c>
      <c r="F109" s="29">
        <f t="shared" si="76"/>
        <v>0.11495760242389531</v>
      </c>
      <c r="G109" s="28">
        <v>0</v>
      </c>
      <c r="H109" s="29">
        <f t="shared" si="77"/>
        <v>0</v>
      </c>
      <c r="I109" s="28">
        <v>49649</v>
      </c>
      <c r="J109" s="29">
        <f t="shared" si="78"/>
        <v>1.1887938419957006E-2</v>
      </c>
      <c r="K109" s="28">
        <v>0</v>
      </c>
      <c r="L109" s="29">
        <f t="shared" si="79"/>
        <v>0</v>
      </c>
      <c r="M109" s="28">
        <v>0</v>
      </c>
      <c r="N109" s="29">
        <f t="shared" si="80"/>
        <v>0</v>
      </c>
      <c r="O109" s="30">
        <f t="shared" si="81"/>
        <v>1838117</v>
      </c>
      <c r="P109" s="31">
        <f t="shared" si="82"/>
        <v>0.44011806289504546</v>
      </c>
      <c r="Q109" s="28">
        <v>119672</v>
      </c>
      <c r="R109" s="29">
        <f t="shared" si="83"/>
        <v>2.8654219955952683E-2</v>
      </c>
      <c r="S109" s="28">
        <v>447614</v>
      </c>
      <c r="T109" s="29">
        <f t="shared" si="84"/>
        <v>0.10717653261718535</v>
      </c>
      <c r="U109" s="32">
        <f t="shared" si="85"/>
        <v>2405403</v>
      </c>
      <c r="V109" s="33">
        <f t="shared" si="86"/>
        <v>0.57594881546818355</v>
      </c>
      <c r="W109" s="28">
        <v>484513</v>
      </c>
      <c r="X109" s="29">
        <f t="shared" si="87"/>
        <v>0.11601161569555538</v>
      </c>
      <c r="Y109" s="28">
        <v>132699</v>
      </c>
      <c r="Z109" s="29">
        <f t="shared" si="88"/>
        <v>3.1773400076333357E-2</v>
      </c>
      <c r="AA109" s="28">
        <v>107186</v>
      </c>
      <c r="AB109" s="29">
        <f t="shared" si="89"/>
        <v>2.5664576677909157E-2</v>
      </c>
      <c r="AC109" s="28">
        <v>479465</v>
      </c>
      <c r="AD109" s="29">
        <f t="shared" si="90"/>
        <v>0.11480292441992157</v>
      </c>
      <c r="AE109" s="28">
        <v>273739</v>
      </c>
      <c r="AF109" s="29">
        <f t="shared" si="91"/>
        <v>6.5543966145151178E-2</v>
      </c>
      <c r="AG109" s="28">
        <v>157872</v>
      </c>
      <c r="AH109" s="29">
        <f t="shared" si="92"/>
        <v>3.78008139989819E-2</v>
      </c>
      <c r="AI109" s="28">
        <v>0</v>
      </c>
      <c r="AJ109" s="29">
        <f t="shared" si="93"/>
        <v>0</v>
      </c>
      <c r="AK109" s="28">
        <v>0</v>
      </c>
      <c r="AL109" s="29">
        <f t="shared" si="94"/>
        <v>0</v>
      </c>
      <c r="AM109" s="28">
        <v>135541</v>
      </c>
      <c r="AN109" s="29">
        <f t="shared" si="95"/>
        <v>3.2453887517963957E-2</v>
      </c>
      <c r="AO109" s="34">
        <f t="shared" si="96"/>
        <v>1771015</v>
      </c>
      <c r="AP109" s="35">
        <f t="shared" si="97"/>
        <v>0.42405118453181651</v>
      </c>
      <c r="AQ109" s="28">
        <v>0</v>
      </c>
      <c r="AR109" s="29">
        <f t="shared" si="98"/>
        <v>0</v>
      </c>
      <c r="AS109" s="28">
        <v>0</v>
      </c>
      <c r="AT109" s="29">
        <f t="shared" si="99"/>
        <v>0</v>
      </c>
      <c r="AU109" s="36">
        <f t="shared" si="100"/>
        <v>4176418</v>
      </c>
      <c r="AV109" s="37"/>
      <c r="AW109" s="37"/>
      <c r="AX109" s="37"/>
      <c r="AY109" s="37"/>
    </row>
    <row r="110" spans="1:51" s="38" customFormat="1" x14ac:dyDescent="0.2">
      <c r="A110" s="98">
        <v>377002</v>
      </c>
      <c r="B110" s="99" t="s">
        <v>151</v>
      </c>
      <c r="C110" s="28">
        <v>1254318</v>
      </c>
      <c r="D110" s="29">
        <f t="shared" si="75"/>
        <v>0.34160549829077147</v>
      </c>
      <c r="E110" s="28">
        <v>295006</v>
      </c>
      <c r="F110" s="29">
        <f t="shared" si="76"/>
        <v>8.0343000442286025E-2</v>
      </c>
      <c r="G110" s="28">
        <v>0</v>
      </c>
      <c r="H110" s="29">
        <f t="shared" si="77"/>
        <v>0</v>
      </c>
      <c r="I110" s="28">
        <v>57329</v>
      </c>
      <c r="J110" s="29">
        <f t="shared" si="78"/>
        <v>1.5613187095705904E-2</v>
      </c>
      <c r="K110" s="28">
        <v>0</v>
      </c>
      <c r="L110" s="29">
        <f t="shared" si="79"/>
        <v>0</v>
      </c>
      <c r="M110" s="28">
        <v>0</v>
      </c>
      <c r="N110" s="29">
        <f t="shared" si="80"/>
        <v>0</v>
      </c>
      <c r="O110" s="30">
        <f t="shared" si="81"/>
        <v>1606653</v>
      </c>
      <c r="P110" s="31">
        <f t="shared" si="82"/>
        <v>0.43756168582876342</v>
      </c>
      <c r="Q110" s="28">
        <v>115542</v>
      </c>
      <c r="R110" s="29">
        <f t="shared" si="83"/>
        <v>3.1467125946938748E-2</v>
      </c>
      <c r="S110" s="28">
        <v>409263</v>
      </c>
      <c r="T110" s="29">
        <f t="shared" si="84"/>
        <v>0.1114601648441432</v>
      </c>
      <c r="U110" s="32">
        <f t="shared" si="85"/>
        <v>2131458</v>
      </c>
      <c r="V110" s="33">
        <f t="shared" si="86"/>
        <v>0.58048897661984533</v>
      </c>
      <c r="W110" s="28">
        <v>480553</v>
      </c>
      <c r="X110" s="29">
        <f t="shared" si="87"/>
        <v>0.1308755411467627</v>
      </c>
      <c r="Y110" s="28">
        <v>120231</v>
      </c>
      <c r="Z110" s="29">
        <f t="shared" si="88"/>
        <v>3.2744145156967969E-2</v>
      </c>
      <c r="AA110" s="28">
        <v>93471</v>
      </c>
      <c r="AB110" s="29">
        <f t="shared" si="89"/>
        <v>2.5456230023595851E-2</v>
      </c>
      <c r="AC110" s="28">
        <v>381851</v>
      </c>
      <c r="AD110" s="29">
        <f t="shared" si="90"/>
        <v>0.10399468167388921</v>
      </c>
      <c r="AE110" s="28">
        <v>211305</v>
      </c>
      <c r="AF110" s="29">
        <f t="shared" si="91"/>
        <v>5.754756753576961E-2</v>
      </c>
      <c r="AG110" s="28">
        <v>123476</v>
      </c>
      <c r="AH110" s="29">
        <f t="shared" si="92"/>
        <v>3.362790018715453E-2</v>
      </c>
      <c r="AI110" s="28">
        <v>0</v>
      </c>
      <c r="AJ110" s="29">
        <f t="shared" si="93"/>
        <v>0</v>
      </c>
      <c r="AK110" s="28">
        <v>0</v>
      </c>
      <c r="AL110" s="29">
        <f t="shared" si="94"/>
        <v>0</v>
      </c>
      <c r="AM110" s="28">
        <v>129487</v>
      </c>
      <c r="AN110" s="29">
        <f t="shared" si="95"/>
        <v>3.5264957656014763E-2</v>
      </c>
      <c r="AO110" s="34">
        <f t="shared" si="96"/>
        <v>1540374</v>
      </c>
      <c r="AP110" s="35">
        <f t="shared" si="97"/>
        <v>0.41951102338015467</v>
      </c>
      <c r="AQ110" s="28">
        <v>0</v>
      </c>
      <c r="AR110" s="29">
        <f t="shared" si="98"/>
        <v>0</v>
      </c>
      <c r="AS110" s="28">
        <v>0</v>
      </c>
      <c r="AT110" s="29">
        <f t="shared" si="99"/>
        <v>0</v>
      </c>
      <c r="AU110" s="36">
        <f t="shared" si="100"/>
        <v>3671832</v>
      </c>
      <c r="AV110" s="37"/>
      <c r="AW110" s="37"/>
      <c r="AX110" s="37"/>
      <c r="AY110" s="37"/>
    </row>
    <row r="111" spans="1:51" s="38" customFormat="1" x14ac:dyDescent="0.2">
      <c r="A111" s="98">
        <v>377003</v>
      </c>
      <c r="B111" s="99" t="s">
        <v>152</v>
      </c>
      <c r="C111" s="28">
        <v>1266932</v>
      </c>
      <c r="D111" s="29">
        <f t="shared" si="75"/>
        <v>0.31485700326032418</v>
      </c>
      <c r="E111" s="28">
        <v>357549</v>
      </c>
      <c r="F111" s="29">
        <f t="shared" si="76"/>
        <v>8.8857812936073644E-2</v>
      </c>
      <c r="G111" s="28">
        <v>0</v>
      </c>
      <c r="H111" s="29">
        <f t="shared" si="77"/>
        <v>0</v>
      </c>
      <c r="I111" s="28">
        <v>121101</v>
      </c>
      <c r="J111" s="29">
        <f t="shared" si="78"/>
        <v>3.0095930919598304E-2</v>
      </c>
      <c r="K111" s="28">
        <v>0</v>
      </c>
      <c r="L111" s="29">
        <f t="shared" si="79"/>
        <v>0</v>
      </c>
      <c r="M111" s="28">
        <v>0</v>
      </c>
      <c r="N111" s="29">
        <f t="shared" si="80"/>
        <v>0</v>
      </c>
      <c r="O111" s="30">
        <f t="shared" si="81"/>
        <v>1745582</v>
      </c>
      <c r="P111" s="31">
        <f t="shared" si="82"/>
        <v>0.4338107471159961</v>
      </c>
      <c r="Q111" s="28">
        <v>228250</v>
      </c>
      <c r="R111" s="29">
        <f t="shared" si="83"/>
        <v>5.6724521122024696E-2</v>
      </c>
      <c r="S111" s="28">
        <v>338429</v>
      </c>
      <c r="T111" s="29">
        <f t="shared" si="84"/>
        <v>8.4106124682609834E-2</v>
      </c>
      <c r="U111" s="32">
        <f t="shared" si="85"/>
        <v>2312261</v>
      </c>
      <c r="V111" s="33">
        <f t="shared" si="86"/>
        <v>0.57464139292063066</v>
      </c>
      <c r="W111" s="28">
        <v>499631</v>
      </c>
      <c r="X111" s="29">
        <f t="shared" si="87"/>
        <v>0.12416792645221608</v>
      </c>
      <c r="Y111" s="28">
        <v>89179</v>
      </c>
      <c r="Z111" s="29">
        <f t="shared" si="88"/>
        <v>2.2162699098098752E-2</v>
      </c>
      <c r="AA111" s="28">
        <v>67150</v>
      </c>
      <c r="AB111" s="29">
        <f t="shared" si="89"/>
        <v>1.6688068316950529E-2</v>
      </c>
      <c r="AC111" s="28">
        <v>432435</v>
      </c>
      <c r="AD111" s="29">
        <f t="shared" si="90"/>
        <v>0.10746842624930011</v>
      </c>
      <c r="AE111" s="28">
        <v>380327</v>
      </c>
      <c r="AF111" s="29">
        <f t="shared" si="91"/>
        <v>9.4518584643050546E-2</v>
      </c>
      <c r="AG111" s="28">
        <v>148054</v>
      </c>
      <c r="AH111" s="29">
        <f t="shared" si="92"/>
        <v>3.6794270537569528E-2</v>
      </c>
      <c r="AI111" s="28">
        <v>0</v>
      </c>
      <c r="AJ111" s="29">
        <f t="shared" si="93"/>
        <v>0</v>
      </c>
      <c r="AK111" s="28">
        <v>0</v>
      </c>
      <c r="AL111" s="29">
        <f t="shared" si="94"/>
        <v>0</v>
      </c>
      <c r="AM111" s="28">
        <v>94796</v>
      </c>
      <c r="AN111" s="29">
        <f t="shared" si="95"/>
        <v>2.3558631782183804E-2</v>
      </c>
      <c r="AO111" s="34">
        <f t="shared" si="96"/>
        <v>1711572</v>
      </c>
      <c r="AP111" s="35">
        <f t="shared" si="97"/>
        <v>0.42535860707936934</v>
      </c>
      <c r="AQ111" s="28">
        <v>0</v>
      </c>
      <c r="AR111" s="29">
        <f t="shared" si="98"/>
        <v>0</v>
      </c>
      <c r="AS111" s="28">
        <v>0</v>
      </c>
      <c r="AT111" s="29">
        <f t="shared" si="99"/>
        <v>0</v>
      </c>
      <c r="AU111" s="36">
        <f t="shared" si="100"/>
        <v>4023833</v>
      </c>
      <c r="AV111" s="37"/>
      <c r="AW111" s="37"/>
      <c r="AX111" s="37"/>
      <c r="AY111" s="37"/>
    </row>
    <row r="112" spans="1:51" s="38" customFormat="1" x14ac:dyDescent="0.2">
      <c r="A112" s="98">
        <v>377004</v>
      </c>
      <c r="B112" s="99" t="s">
        <v>153</v>
      </c>
      <c r="C112" s="28">
        <v>1744422</v>
      </c>
      <c r="D112" s="29">
        <f t="shared" si="75"/>
        <v>0.37797461119093217</v>
      </c>
      <c r="E112" s="28">
        <v>110296</v>
      </c>
      <c r="F112" s="29">
        <f t="shared" si="76"/>
        <v>2.3898510633272831E-2</v>
      </c>
      <c r="G112" s="28">
        <v>0</v>
      </c>
      <c r="H112" s="29">
        <f t="shared" si="77"/>
        <v>0</v>
      </c>
      <c r="I112" s="28">
        <v>148273</v>
      </c>
      <c r="J112" s="29">
        <f t="shared" si="78"/>
        <v>3.2127220090730962E-2</v>
      </c>
      <c r="K112" s="28">
        <v>0</v>
      </c>
      <c r="L112" s="29">
        <f t="shared" si="79"/>
        <v>0</v>
      </c>
      <c r="M112" s="28">
        <v>149497</v>
      </c>
      <c r="N112" s="29">
        <f t="shared" si="80"/>
        <v>3.239243167605705E-2</v>
      </c>
      <c r="O112" s="30">
        <f t="shared" si="81"/>
        <v>2152488</v>
      </c>
      <c r="P112" s="31">
        <f t="shared" si="82"/>
        <v>0.46639277359099302</v>
      </c>
      <c r="Q112" s="28">
        <v>220098</v>
      </c>
      <c r="R112" s="29">
        <f t="shared" si="83"/>
        <v>4.7689983257435294E-2</v>
      </c>
      <c r="S112" s="28">
        <v>507822</v>
      </c>
      <c r="T112" s="29">
        <f t="shared" si="84"/>
        <v>0.11003290660413682</v>
      </c>
      <c r="U112" s="32">
        <f t="shared" si="85"/>
        <v>2880408</v>
      </c>
      <c r="V112" s="33">
        <f t="shared" si="86"/>
        <v>0.62411566345256519</v>
      </c>
      <c r="W112" s="28">
        <v>570294</v>
      </c>
      <c r="X112" s="29">
        <f t="shared" si="87"/>
        <v>0.12356909791009371</v>
      </c>
      <c r="Y112" s="28">
        <v>134431</v>
      </c>
      <c r="Z112" s="29">
        <f t="shared" si="88"/>
        <v>2.9127989074322728E-2</v>
      </c>
      <c r="AA112" s="28">
        <v>124361</v>
      </c>
      <c r="AB112" s="29">
        <f t="shared" si="89"/>
        <v>2.6946060427072989E-2</v>
      </c>
      <c r="AC112" s="28">
        <v>300209</v>
      </c>
      <c r="AD112" s="29">
        <f t="shared" si="90"/>
        <v>6.5048124852253961E-2</v>
      </c>
      <c r="AE112" s="28">
        <v>217298</v>
      </c>
      <c r="AF112" s="29">
        <f t="shared" si="91"/>
        <v>4.7083290088388692E-2</v>
      </c>
      <c r="AG112" s="28">
        <v>244597</v>
      </c>
      <c r="AH112" s="29">
        <f t="shared" si="92"/>
        <v>5.2998331810461256E-2</v>
      </c>
      <c r="AI112" s="28">
        <v>0</v>
      </c>
      <c r="AJ112" s="29">
        <f t="shared" si="93"/>
        <v>0</v>
      </c>
      <c r="AK112" s="28">
        <v>0</v>
      </c>
      <c r="AL112" s="29">
        <f t="shared" si="94"/>
        <v>0</v>
      </c>
      <c r="AM112" s="28">
        <v>143585</v>
      </c>
      <c r="AN112" s="29">
        <f t="shared" si="95"/>
        <v>3.1111442384841512E-2</v>
      </c>
      <c r="AO112" s="34">
        <f t="shared" si="96"/>
        <v>1734775</v>
      </c>
      <c r="AP112" s="35">
        <f t="shared" si="97"/>
        <v>0.37588433654743486</v>
      </c>
      <c r="AQ112" s="28">
        <v>0</v>
      </c>
      <c r="AR112" s="29">
        <f t="shared" si="98"/>
        <v>0</v>
      </c>
      <c r="AS112" s="28">
        <v>0</v>
      </c>
      <c r="AT112" s="29">
        <f t="shared" si="99"/>
        <v>0</v>
      </c>
      <c r="AU112" s="36">
        <f t="shared" si="100"/>
        <v>4615183</v>
      </c>
      <c r="AV112" s="37"/>
      <c r="AW112" s="37"/>
      <c r="AX112" s="37"/>
      <c r="AY112" s="37"/>
    </row>
    <row r="113" spans="1:51" s="111" customFormat="1" x14ac:dyDescent="0.2">
      <c r="A113" s="100">
        <v>377005</v>
      </c>
      <c r="B113" s="77" t="s">
        <v>154</v>
      </c>
      <c r="C113" s="41">
        <v>1542437</v>
      </c>
      <c r="D113" s="42">
        <f t="shared" si="75"/>
        <v>0.34652916367021835</v>
      </c>
      <c r="E113" s="41">
        <v>277076</v>
      </c>
      <c r="F113" s="42">
        <f t="shared" si="76"/>
        <v>6.2248840343618203E-2</v>
      </c>
      <c r="G113" s="41">
        <v>0</v>
      </c>
      <c r="H113" s="42">
        <f t="shared" si="77"/>
        <v>0</v>
      </c>
      <c r="I113" s="41">
        <v>42961</v>
      </c>
      <c r="J113" s="42">
        <f t="shared" si="78"/>
        <v>9.6517649670205333E-3</v>
      </c>
      <c r="K113" s="41">
        <v>0</v>
      </c>
      <c r="L113" s="42">
        <f t="shared" si="79"/>
        <v>0</v>
      </c>
      <c r="M113" s="41">
        <v>139658</v>
      </c>
      <c r="N113" s="42">
        <f t="shared" si="80"/>
        <v>3.1376043196484106E-2</v>
      </c>
      <c r="O113" s="43">
        <f t="shared" si="81"/>
        <v>2002132</v>
      </c>
      <c r="P113" s="44">
        <f t="shared" si="82"/>
        <v>0.44980581217734122</v>
      </c>
      <c r="Q113" s="41">
        <v>181785</v>
      </c>
      <c r="R113" s="42">
        <f t="shared" si="83"/>
        <v>4.0840438875487717E-2</v>
      </c>
      <c r="S113" s="41">
        <v>424690</v>
      </c>
      <c r="T113" s="42">
        <f t="shared" si="84"/>
        <v>9.5412305668954409E-2</v>
      </c>
      <c r="U113" s="45">
        <f t="shared" si="85"/>
        <v>2608607</v>
      </c>
      <c r="V113" s="46">
        <f t="shared" si="86"/>
        <v>0.58605855672178331</v>
      </c>
      <c r="W113" s="41">
        <v>575829</v>
      </c>
      <c r="X113" s="42">
        <f t="shared" si="87"/>
        <v>0.12936770953177223</v>
      </c>
      <c r="Y113" s="41">
        <v>113509</v>
      </c>
      <c r="Z113" s="42">
        <f t="shared" si="88"/>
        <v>2.5501319560567347E-2</v>
      </c>
      <c r="AA113" s="41">
        <v>107367</v>
      </c>
      <c r="AB113" s="42">
        <f t="shared" si="89"/>
        <v>2.4121436866322798E-2</v>
      </c>
      <c r="AC113" s="41">
        <v>368439</v>
      </c>
      <c r="AD113" s="42">
        <f t="shared" si="90"/>
        <v>8.2774763918067054E-2</v>
      </c>
      <c r="AE113" s="41">
        <v>288599</v>
      </c>
      <c r="AF113" s="42">
        <f t="shared" si="91"/>
        <v>6.4837636873377222E-2</v>
      </c>
      <c r="AG113" s="41">
        <v>265077</v>
      </c>
      <c r="AH113" s="42">
        <f t="shared" si="92"/>
        <v>5.9553104028372293E-2</v>
      </c>
      <c r="AI113" s="41">
        <v>0</v>
      </c>
      <c r="AJ113" s="42">
        <f t="shared" si="93"/>
        <v>0</v>
      </c>
      <c r="AK113" s="41">
        <v>0</v>
      </c>
      <c r="AL113" s="42">
        <f t="shared" si="94"/>
        <v>0</v>
      </c>
      <c r="AM113" s="41">
        <v>123676</v>
      </c>
      <c r="AN113" s="42">
        <f t="shared" si="95"/>
        <v>2.7785472499737705E-2</v>
      </c>
      <c r="AO113" s="47">
        <f t="shared" si="96"/>
        <v>1842496</v>
      </c>
      <c r="AP113" s="48">
        <f t="shared" si="97"/>
        <v>0.41394144327821664</v>
      </c>
      <c r="AQ113" s="41">
        <v>0</v>
      </c>
      <c r="AR113" s="42">
        <f t="shared" si="98"/>
        <v>0</v>
      </c>
      <c r="AS113" s="41">
        <v>0</v>
      </c>
      <c r="AT113" s="42">
        <f t="shared" si="99"/>
        <v>0</v>
      </c>
      <c r="AU113" s="49">
        <f t="shared" si="100"/>
        <v>4451103</v>
      </c>
      <c r="AV113" s="110"/>
      <c r="AW113" s="110"/>
      <c r="AX113" s="110"/>
      <c r="AY113" s="110"/>
    </row>
    <row r="114" spans="1:51" s="38" customFormat="1" x14ac:dyDescent="0.2">
      <c r="A114" s="98">
        <v>379001</v>
      </c>
      <c r="B114" s="99" t="s">
        <v>155</v>
      </c>
      <c r="C114" s="28">
        <v>646820</v>
      </c>
      <c r="D114" s="29">
        <f t="shared" si="75"/>
        <v>0.32743400014477925</v>
      </c>
      <c r="E114" s="28">
        <v>85787</v>
      </c>
      <c r="F114" s="29">
        <f t="shared" si="76"/>
        <v>4.3427198556662099E-2</v>
      </c>
      <c r="G114" s="28">
        <v>0</v>
      </c>
      <c r="H114" s="29">
        <f t="shared" si="77"/>
        <v>0</v>
      </c>
      <c r="I114" s="28">
        <v>37605</v>
      </c>
      <c r="J114" s="29">
        <f t="shared" si="78"/>
        <v>1.9036448433017571E-2</v>
      </c>
      <c r="K114" s="28">
        <v>0</v>
      </c>
      <c r="L114" s="29">
        <f t="shared" si="79"/>
        <v>0</v>
      </c>
      <c r="M114" s="28">
        <v>207966</v>
      </c>
      <c r="N114" s="29">
        <f t="shared" si="80"/>
        <v>0.10527679922406413</v>
      </c>
      <c r="O114" s="30">
        <f t="shared" si="81"/>
        <v>978178</v>
      </c>
      <c r="P114" s="31">
        <f t="shared" si="82"/>
        <v>0.49517444635852309</v>
      </c>
      <c r="Q114" s="28">
        <v>92710</v>
      </c>
      <c r="R114" s="29">
        <f t="shared" si="83"/>
        <v>4.693176796237359E-2</v>
      </c>
      <c r="S114" s="28">
        <v>102100</v>
      </c>
      <c r="T114" s="29">
        <f t="shared" si="84"/>
        <v>5.168518508206605E-2</v>
      </c>
      <c r="U114" s="32">
        <f t="shared" si="85"/>
        <v>1172988</v>
      </c>
      <c r="V114" s="33">
        <f t="shared" si="86"/>
        <v>0.59379139940296266</v>
      </c>
      <c r="W114" s="28">
        <v>264316</v>
      </c>
      <c r="X114" s="29">
        <f t="shared" si="87"/>
        <v>0.13380236415427396</v>
      </c>
      <c r="Y114" s="28">
        <v>208</v>
      </c>
      <c r="Z114" s="29">
        <f t="shared" si="88"/>
        <v>1.052940107450513E-4</v>
      </c>
      <c r="AA114" s="28">
        <v>104251</v>
      </c>
      <c r="AB114" s="29">
        <f t="shared" si="89"/>
        <v>5.277406689510742E-2</v>
      </c>
      <c r="AC114" s="28">
        <v>125099</v>
      </c>
      <c r="AD114" s="29">
        <f t="shared" si="90"/>
        <v>6.3327766587476797E-2</v>
      </c>
      <c r="AE114" s="28">
        <v>147000</v>
      </c>
      <c r="AF114" s="29">
        <f t="shared" si="91"/>
        <v>7.4414517209242997E-2</v>
      </c>
      <c r="AG114" s="28">
        <v>149952</v>
      </c>
      <c r="AH114" s="29">
        <f t="shared" si="92"/>
        <v>7.5908882207893907E-2</v>
      </c>
      <c r="AI114" s="28">
        <v>0</v>
      </c>
      <c r="AJ114" s="29">
        <f t="shared" si="93"/>
        <v>0</v>
      </c>
      <c r="AK114" s="28">
        <v>0</v>
      </c>
      <c r="AL114" s="29">
        <f t="shared" si="94"/>
        <v>0</v>
      </c>
      <c r="AM114" s="28">
        <v>9674</v>
      </c>
      <c r="AN114" s="29">
        <f t="shared" si="95"/>
        <v>4.8971839420558962E-3</v>
      </c>
      <c r="AO114" s="34">
        <f t="shared" si="96"/>
        <v>800500</v>
      </c>
      <c r="AP114" s="35">
        <f t="shared" si="97"/>
        <v>0.40523007500679603</v>
      </c>
      <c r="AQ114" s="28">
        <v>0</v>
      </c>
      <c r="AR114" s="29">
        <f t="shared" si="98"/>
        <v>0</v>
      </c>
      <c r="AS114" s="28">
        <v>1933</v>
      </c>
      <c r="AT114" s="29">
        <f t="shared" si="99"/>
        <v>9.7852559024127019E-4</v>
      </c>
      <c r="AU114" s="36">
        <f t="shared" si="100"/>
        <v>1975421</v>
      </c>
      <c r="AV114" s="37"/>
      <c r="AW114" s="37"/>
      <c r="AX114" s="37"/>
      <c r="AY114" s="37"/>
    </row>
    <row r="115" spans="1:51" s="38" customFormat="1" x14ac:dyDescent="0.2">
      <c r="A115" s="98">
        <v>380001</v>
      </c>
      <c r="B115" s="99" t="s">
        <v>156</v>
      </c>
      <c r="C115" s="28">
        <v>2175276</v>
      </c>
      <c r="D115" s="29">
        <f t="shared" si="75"/>
        <v>0.53154807969326112</v>
      </c>
      <c r="E115" s="28">
        <v>141172</v>
      </c>
      <c r="F115" s="29">
        <f t="shared" si="76"/>
        <v>3.4496636521736582E-2</v>
      </c>
      <c r="G115" s="28">
        <v>0</v>
      </c>
      <c r="H115" s="29">
        <f t="shared" si="77"/>
        <v>0</v>
      </c>
      <c r="I115" s="28">
        <v>0</v>
      </c>
      <c r="J115" s="29">
        <f t="shared" si="78"/>
        <v>0</v>
      </c>
      <c r="K115" s="28">
        <v>0</v>
      </c>
      <c r="L115" s="29">
        <f t="shared" si="79"/>
        <v>0</v>
      </c>
      <c r="M115" s="28">
        <v>82178</v>
      </c>
      <c r="N115" s="29">
        <f t="shared" si="80"/>
        <v>2.0080926784938009E-2</v>
      </c>
      <c r="O115" s="30">
        <f t="shared" si="81"/>
        <v>2398626</v>
      </c>
      <c r="P115" s="31">
        <f t="shared" si="82"/>
        <v>0.58612564299993575</v>
      </c>
      <c r="Q115" s="28">
        <v>988</v>
      </c>
      <c r="R115" s="29">
        <f t="shared" si="83"/>
        <v>2.4142660643382358E-4</v>
      </c>
      <c r="S115" s="28">
        <v>0</v>
      </c>
      <c r="T115" s="29">
        <f t="shared" si="84"/>
        <v>0</v>
      </c>
      <c r="U115" s="32">
        <f t="shared" si="85"/>
        <v>2399614</v>
      </c>
      <c r="V115" s="33">
        <f t="shared" si="86"/>
        <v>0.58636706960636953</v>
      </c>
      <c r="W115" s="28">
        <v>365640</v>
      </c>
      <c r="X115" s="29">
        <f t="shared" si="87"/>
        <v>8.9347393093586289E-2</v>
      </c>
      <c r="Y115" s="28">
        <v>274338</v>
      </c>
      <c r="Z115" s="29">
        <f t="shared" si="88"/>
        <v>6.7036935582836327E-2</v>
      </c>
      <c r="AA115" s="28">
        <v>13899</v>
      </c>
      <c r="AB115" s="29">
        <f t="shared" si="89"/>
        <v>3.3963445372709655E-3</v>
      </c>
      <c r="AC115" s="28">
        <v>630272</v>
      </c>
      <c r="AD115" s="29">
        <f t="shared" si="90"/>
        <v>0.15401258106301502</v>
      </c>
      <c r="AE115" s="28">
        <v>173888</v>
      </c>
      <c r="AF115" s="29">
        <f t="shared" si="91"/>
        <v>4.2491082732352949E-2</v>
      </c>
      <c r="AG115" s="28">
        <v>188658</v>
      </c>
      <c r="AH115" s="29">
        <f t="shared" si="92"/>
        <v>4.6100263883190572E-2</v>
      </c>
      <c r="AI115" s="28">
        <v>0</v>
      </c>
      <c r="AJ115" s="29">
        <f t="shared" si="93"/>
        <v>0</v>
      </c>
      <c r="AK115" s="28">
        <v>0</v>
      </c>
      <c r="AL115" s="29">
        <f t="shared" si="94"/>
        <v>0</v>
      </c>
      <c r="AM115" s="28">
        <v>46032</v>
      </c>
      <c r="AN115" s="29">
        <f t="shared" si="95"/>
        <v>1.1248329501378307E-2</v>
      </c>
      <c r="AO115" s="34">
        <f t="shared" si="96"/>
        <v>1692727</v>
      </c>
      <c r="AP115" s="35">
        <f t="shared" si="97"/>
        <v>0.41363293039363042</v>
      </c>
      <c r="AQ115" s="28">
        <v>0</v>
      </c>
      <c r="AR115" s="29">
        <f t="shared" si="98"/>
        <v>0</v>
      </c>
      <c r="AS115" s="28">
        <v>0</v>
      </c>
      <c r="AT115" s="29">
        <f t="shared" si="99"/>
        <v>0</v>
      </c>
      <c r="AU115" s="36">
        <f t="shared" si="100"/>
        <v>4092341</v>
      </c>
      <c r="AV115" s="37"/>
      <c r="AW115" s="37"/>
      <c r="AX115" s="37"/>
      <c r="AY115" s="37"/>
    </row>
    <row r="116" spans="1:51" s="38" customFormat="1" x14ac:dyDescent="0.2">
      <c r="A116" s="98">
        <v>381001</v>
      </c>
      <c r="B116" s="99" t="s">
        <v>157</v>
      </c>
      <c r="C116" s="28">
        <v>877522</v>
      </c>
      <c r="D116" s="29">
        <f t="shared" si="75"/>
        <v>0.40043643054210659</v>
      </c>
      <c r="E116" s="28">
        <v>203965</v>
      </c>
      <c r="F116" s="29">
        <f t="shared" si="76"/>
        <v>9.3074608449156576E-2</v>
      </c>
      <c r="G116" s="28">
        <v>0</v>
      </c>
      <c r="H116" s="29">
        <f t="shared" si="77"/>
        <v>0</v>
      </c>
      <c r="I116" s="28">
        <v>0</v>
      </c>
      <c r="J116" s="29">
        <f t="shared" si="78"/>
        <v>0</v>
      </c>
      <c r="K116" s="28">
        <v>0</v>
      </c>
      <c r="L116" s="29">
        <f t="shared" si="79"/>
        <v>0</v>
      </c>
      <c r="M116" s="28">
        <v>0</v>
      </c>
      <c r="N116" s="29">
        <f t="shared" si="80"/>
        <v>0</v>
      </c>
      <c r="O116" s="30">
        <f t="shared" si="81"/>
        <v>1081487</v>
      </c>
      <c r="P116" s="31">
        <f t="shared" si="82"/>
        <v>0.4935110389912632</v>
      </c>
      <c r="Q116" s="28">
        <v>117960</v>
      </c>
      <c r="R116" s="29">
        <f t="shared" si="83"/>
        <v>5.3828258831968769E-2</v>
      </c>
      <c r="S116" s="28">
        <v>176882</v>
      </c>
      <c r="T116" s="29">
        <f t="shared" si="84"/>
        <v>8.071592131838165E-2</v>
      </c>
      <c r="U116" s="32">
        <f t="shared" si="85"/>
        <v>1376329</v>
      </c>
      <c r="V116" s="33">
        <f t="shared" si="86"/>
        <v>0.62805521914161355</v>
      </c>
      <c r="W116" s="28">
        <v>243151</v>
      </c>
      <c r="X116" s="29">
        <f t="shared" si="87"/>
        <v>0.11095621365930855</v>
      </c>
      <c r="Y116" s="28">
        <v>3166</v>
      </c>
      <c r="Z116" s="29">
        <f t="shared" si="88"/>
        <v>1.4447292935063844E-3</v>
      </c>
      <c r="AA116" s="28">
        <v>85958</v>
      </c>
      <c r="AB116" s="29">
        <f t="shared" si="89"/>
        <v>3.9224902277707453E-2</v>
      </c>
      <c r="AC116" s="28">
        <v>138521</v>
      </c>
      <c r="AD116" s="29">
        <f t="shared" si="90"/>
        <v>6.3210785365065664E-2</v>
      </c>
      <c r="AE116" s="28">
        <v>199340</v>
      </c>
      <c r="AF116" s="29">
        <f t="shared" si="91"/>
        <v>9.0964098979015376E-2</v>
      </c>
      <c r="AG116" s="28">
        <v>136754</v>
      </c>
      <c r="AH116" s="29">
        <f t="shared" si="92"/>
        <v>6.2404456665878745E-2</v>
      </c>
      <c r="AI116" s="28">
        <v>0</v>
      </c>
      <c r="AJ116" s="29">
        <f t="shared" si="93"/>
        <v>0</v>
      </c>
      <c r="AK116" s="28">
        <v>0</v>
      </c>
      <c r="AL116" s="29">
        <f t="shared" si="94"/>
        <v>0</v>
      </c>
      <c r="AM116" s="28">
        <v>8195</v>
      </c>
      <c r="AN116" s="29">
        <f t="shared" si="95"/>
        <v>3.7395946179042388E-3</v>
      </c>
      <c r="AO116" s="34">
        <f t="shared" si="96"/>
        <v>815085</v>
      </c>
      <c r="AP116" s="35">
        <f t="shared" si="97"/>
        <v>0.37194478085838639</v>
      </c>
      <c r="AQ116" s="28">
        <v>0</v>
      </c>
      <c r="AR116" s="29">
        <f t="shared" si="98"/>
        <v>0</v>
      </c>
      <c r="AS116" s="28">
        <v>0</v>
      </c>
      <c r="AT116" s="29">
        <f t="shared" si="99"/>
        <v>0</v>
      </c>
      <c r="AU116" s="36">
        <f t="shared" si="100"/>
        <v>2191414</v>
      </c>
      <c r="AV116" s="37"/>
      <c r="AW116" s="37"/>
      <c r="AX116" s="37"/>
      <c r="AY116" s="37"/>
    </row>
    <row r="117" spans="1:51" s="38" customFormat="1" x14ac:dyDescent="0.2">
      <c r="A117" s="98">
        <v>382001</v>
      </c>
      <c r="B117" s="99" t="s">
        <v>158</v>
      </c>
      <c r="C117" s="28">
        <v>1516748</v>
      </c>
      <c r="D117" s="29">
        <f t="shared" si="75"/>
        <v>0.46513199738231614</v>
      </c>
      <c r="E117" s="28">
        <v>111239</v>
      </c>
      <c r="F117" s="29">
        <f t="shared" si="76"/>
        <v>3.4112995868009366E-2</v>
      </c>
      <c r="G117" s="28">
        <v>0</v>
      </c>
      <c r="H117" s="29">
        <f t="shared" si="77"/>
        <v>0</v>
      </c>
      <c r="I117" s="28">
        <v>67356</v>
      </c>
      <c r="J117" s="29">
        <f t="shared" si="78"/>
        <v>2.0655659882645824E-2</v>
      </c>
      <c r="K117" s="28">
        <v>0</v>
      </c>
      <c r="L117" s="29">
        <f t="shared" si="79"/>
        <v>0</v>
      </c>
      <c r="M117" s="28">
        <v>0</v>
      </c>
      <c r="N117" s="29">
        <f t="shared" si="80"/>
        <v>0</v>
      </c>
      <c r="O117" s="30">
        <f t="shared" si="81"/>
        <v>1695343</v>
      </c>
      <c r="P117" s="31">
        <f t="shared" si="82"/>
        <v>0.5199006531329714</v>
      </c>
      <c r="Q117" s="28">
        <v>156866</v>
      </c>
      <c r="R117" s="29">
        <f t="shared" si="83"/>
        <v>4.8105153856391705E-2</v>
      </c>
      <c r="S117" s="28">
        <v>114028</v>
      </c>
      <c r="T117" s="29">
        <f t="shared" si="84"/>
        <v>3.4968281743249868E-2</v>
      </c>
      <c r="U117" s="32">
        <f t="shared" si="85"/>
        <v>1966237</v>
      </c>
      <c r="V117" s="33">
        <f t="shared" si="86"/>
        <v>0.60297408873261293</v>
      </c>
      <c r="W117" s="28">
        <v>320347</v>
      </c>
      <c r="X117" s="29">
        <f t="shared" si="87"/>
        <v>9.8238890023545661E-2</v>
      </c>
      <c r="Y117" s="28">
        <v>16524</v>
      </c>
      <c r="Z117" s="29">
        <f t="shared" si="88"/>
        <v>5.0673158130061105E-3</v>
      </c>
      <c r="AA117" s="28">
        <v>286059</v>
      </c>
      <c r="AB117" s="29">
        <f t="shared" si="89"/>
        <v>8.772399504676319E-2</v>
      </c>
      <c r="AC117" s="28">
        <v>181633</v>
      </c>
      <c r="AD117" s="29">
        <f t="shared" si="90"/>
        <v>5.5700300960042297E-2</v>
      </c>
      <c r="AE117" s="28">
        <v>314593</v>
      </c>
      <c r="AF117" s="29">
        <f t="shared" si="91"/>
        <v>9.6474345410374682E-2</v>
      </c>
      <c r="AG117" s="28">
        <v>116688</v>
      </c>
      <c r="AH117" s="29">
        <f t="shared" si="92"/>
        <v>3.5784007963450562E-2</v>
      </c>
      <c r="AI117" s="28">
        <v>0</v>
      </c>
      <c r="AJ117" s="29">
        <f t="shared" si="93"/>
        <v>0</v>
      </c>
      <c r="AK117" s="28">
        <v>0</v>
      </c>
      <c r="AL117" s="29">
        <f t="shared" si="94"/>
        <v>0</v>
      </c>
      <c r="AM117" s="28">
        <v>58817</v>
      </c>
      <c r="AN117" s="29">
        <f t="shared" si="95"/>
        <v>1.8037056050204576E-2</v>
      </c>
      <c r="AO117" s="34">
        <f t="shared" si="96"/>
        <v>1294661</v>
      </c>
      <c r="AP117" s="35">
        <f t="shared" si="97"/>
        <v>0.39702591126738707</v>
      </c>
      <c r="AQ117" s="28">
        <v>0</v>
      </c>
      <c r="AR117" s="29">
        <f t="shared" si="98"/>
        <v>0</v>
      </c>
      <c r="AS117" s="28">
        <v>0</v>
      </c>
      <c r="AT117" s="29">
        <f t="shared" si="99"/>
        <v>0</v>
      </c>
      <c r="AU117" s="36">
        <f t="shared" si="100"/>
        <v>3260898</v>
      </c>
      <c r="AV117" s="37"/>
      <c r="AW117" s="37"/>
      <c r="AX117" s="37"/>
      <c r="AY117" s="37"/>
    </row>
    <row r="118" spans="1:51" s="111" customFormat="1" x14ac:dyDescent="0.2">
      <c r="A118" s="100">
        <v>383001</v>
      </c>
      <c r="B118" s="77" t="s">
        <v>159</v>
      </c>
      <c r="C118" s="41">
        <v>1017581</v>
      </c>
      <c r="D118" s="42">
        <f t="shared" si="75"/>
        <v>0.32092035469678043</v>
      </c>
      <c r="E118" s="41">
        <v>292823</v>
      </c>
      <c r="F118" s="42">
        <f t="shared" si="76"/>
        <v>9.2349268533291534E-2</v>
      </c>
      <c r="G118" s="41">
        <v>0</v>
      </c>
      <c r="H118" s="42">
        <f t="shared" si="77"/>
        <v>0</v>
      </c>
      <c r="I118" s="41">
        <v>181190</v>
      </c>
      <c r="J118" s="42">
        <f t="shared" si="78"/>
        <v>5.7142929228739182E-2</v>
      </c>
      <c r="K118" s="41">
        <v>0</v>
      </c>
      <c r="L118" s="42">
        <f t="shared" si="79"/>
        <v>0</v>
      </c>
      <c r="M118" s="41">
        <v>0</v>
      </c>
      <c r="N118" s="42">
        <f t="shared" si="80"/>
        <v>0</v>
      </c>
      <c r="O118" s="43">
        <f t="shared" si="81"/>
        <v>1491594</v>
      </c>
      <c r="P118" s="44">
        <f t="shared" si="82"/>
        <v>0.47041255245881114</v>
      </c>
      <c r="Q118" s="41">
        <v>284746</v>
      </c>
      <c r="R118" s="42">
        <f t="shared" si="83"/>
        <v>8.9801978730429749E-2</v>
      </c>
      <c r="S118" s="41">
        <v>72133</v>
      </c>
      <c r="T118" s="42">
        <f t="shared" si="84"/>
        <v>2.2748997814761539E-2</v>
      </c>
      <c r="U118" s="45">
        <f t="shared" si="85"/>
        <v>1848473</v>
      </c>
      <c r="V118" s="46">
        <f t="shared" si="86"/>
        <v>0.58296352900400239</v>
      </c>
      <c r="W118" s="41">
        <v>538263</v>
      </c>
      <c r="X118" s="42">
        <f t="shared" si="87"/>
        <v>0.1697550886663107</v>
      </c>
      <c r="Y118" s="41">
        <v>1375</v>
      </c>
      <c r="Z118" s="42">
        <f t="shared" si="88"/>
        <v>4.3364163413828785E-4</v>
      </c>
      <c r="AA118" s="41">
        <v>107817</v>
      </c>
      <c r="AB118" s="42">
        <f t="shared" si="89"/>
        <v>3.4002865503918386E-2</v>
      </c>
      <c r="AC118" s="41">
        <v>299456</v>
      </c>
      <c r="AD118" s="42">
        <f t="shared" si="90"/>
        <v>9.444115577637463E-2</v>
      </c>
      <c r="AE118" s="41">
        <v>322583</v>
      </c>
      <c r="AF118" s="42">
        <f t="shared" si="91"/>
        <v>0.10173485037471368</v>
      </c>
      <c r="AG118" s="41">
        <v>14818</v>
      </c>
      <c r="AH118" s="42">
        <f t="shared" si="92"/>
        <v>4.6732376252081086E-3</v>
      </c>
      <c r="AI118" s="41">
        <v>0</v>
      </c>
      <c r="AJ118" s="42">
        <f t="shared" si="93"/>
        <v>0</v>
      </c>
      <c r="AK118" s="41">
        <v>0</v>
      </c>
      <c r="AL118" s="42">
        <f t="shared" si="94"/>
        <v>0</v>
      </c>
      <c r="AM118" s="41">
        <v>38036</v>
      </c>
      <c r="AN118" s="42">
        <f t="shared" si="95"/>
        <v>1.1995631415333757E-2</v>
      </c>
      <c r="AO118" s="47">
        <f t="shared" si="96"/>
        <v>1322348</v>
      </c>
      <c r="AP118" s="48">
        <f t="shared" si="97"/>
        <v>0.41703647099599755</v>
      </c>
      <c r="AQ118" s="41">
        <v>0</v>
      </c>
      <c r="AR118" s="42">
        <f t="shared" si="98"/>
        <v>0</v>
      </c>
      <c r="AS118" s="41">
        <v>0</v>
      </c>
      <c r="AT118" s="42">
        <f t="shared" si="99"/>
        <v>0</v>
      </c>
      <c r="AU118" s="49">
        <f t="shared" si="100"/>
        <v>3170821</v>
      </c>
      <c r="AV118" s="110"/>
      <c r="AW118" s="110"/>
      <c r="AX118" s="110"/>
      <c r="AY118" s="110"/>
    </row>
    <row r="119" spans="1:51" s="38" customFormat="1" x14ac:dyDescent="0.2">
      <c r="A119" s="98">
        <v>384001</v>
      </c>
      <c r="B119" s="99" t="s">
        <v>160</v>
      </c>
      <c r="C119" s="28">
        <v>2352853</v>
      </c>
      <c r="D119" s="29">
        <f t="shared" si="75"/>
        <v>0.45599287265550176</v>
      </c>
      <c r="E119" s="28">
        <v>282430</v>
      </c>
      <c r="F119" s="29">
        <f t="shared" si="76"/>
        <v>5.4736129721700999E-2</v>
      </c>
      <c r="G119" s="28">
        <v>0</v>
      </c>
      <c r="H119" s="29">
        <f t="shared" si="77"/>
        <v>0</v>
      </c>
      <c r="I119" s="28">
        <v>89082</v>
      </c>
      <c r="J119" s="29">
        <f t="shared" si="78"/>
        <v>1.7264468745772647E-2</v>
      </c>
      <c r="K119" s="28">
        <v>0</v>
      </c>
      <c r="L119" s="29">
        <f t="shared" si="79"/>
        <v>0</v>
      </c>
      <c r="M119" s="28">
        <v>0</v>
      </c>
      <c r="N119" s="29">
        <f t="shared" si="80"/>
        <v>0</v>
      </c>
      <c r="O119" s="30">
        <f t="shared" si="81"/>
        <v>2724365</v>
      </c>
      <c r="P119" s="31">
        <f t="shared" si="82"/>
        <v>0.52799347112297534</v>
      </c>
      <c r="Q119" s="28">
        <v>206986</v>
      </c>
      <c r="R119" s="29">
        <f t="shared" si="83"/>
        <v>4.0114763115023197E-2</v>
      </c>
      <c r="S119" s="28">
        <v>46304</v>
      </c>
      <c r="T119" s="29">
        <f t="shared" si="84"/>
        <v>8.9739112368857517E-3</v>
      </c>
      <c r="U119" s="32">
        <f t="shared" si="85"/>
        <v>2977655</v>
      </c>
      <c r="V119" s="33">
        <f t="shared" si="86"/>
        <v>0.57708214547488434</v>
      </c>
      <c r="W119" s="28">
        <v>1085870</v>
      </c>
      <c r="X119" s="29">
        <f t="shared" si="87"/>
        <v>0.210446203239399</v>
      </c>
      <c r="Y119" s="28">
        <v>71437</v>
      </c>
      <c r="Z119" s="29">
        <f t="shared" si="88"/>
        <v>1.3844793042272967E-2</v>
      </c>
      <c r="AA119" s="28">
        <v>113206</v>
      </c>
      <c r="AB119" s="29">
        <f t="shared" si="89"/>
        <v>2.1939802079364384E-2</v>
      </c>
      <c r="AC119" s="28">
        <v>175250</v>
      </c>
      <c r="AD119" s="29">
        <f t="shared" si="90"/>
        <v>3.3964191954566084E-2</v>
      </c>
      <c r="AE119" s="28">
        <v>471315</v>
      </c>
      <c r="AF119" s="29">
        <f t="shared" si="91"/>
        <v>9.1342842402660857E-2</v>
      </c>
      <c r="AG119" s="28">
        <v>264953</v>
      </c>
      <c r="AH119" s="29">
        <f t="shared" si="92"/>
        <v>5.1349013129461614E-2</v>
      </c>
      <c r="AI119" s="28">
        <v>0</v>
      </c>
      <c r="AJ119" s="29">
        <f t="shared" si="93"/>
        <v>0</v>
      </c>
      <c r="AK119" s="28">
        <v>0</v>
      </c>
      <c r="AL119" s="29">
        <f t="shared" si="94"/>
        <v>0</v>
      </c>
      <c r="AM119" s="28">
        <v>160</v>
      </c>
      <c r="AN119" s="29">
        <f t="shared" si="95"/>
        <v>3.1008677390759335E-5</v>
      </c>
      <c r="AO119" s="34">
        <f t="shared" si="96"/>
        <v>2182191</v>
      </c>
      <c r="AP119" s="35">
        <f t="shared" si="97"/>
        <v>0.42291785452511566</v>
      </c>
      <c r="AQ119" s="28">
        <v>0</v>
      </c>
      <c r="AR119" s="29">
        <f t="shared" si="98"/>
        <v>0</v>
      </c>
      <c r="AS119" s="28">
        <v>0</v>
      </c>
      <c r="AT119" s="29">
        <f t="shared" si="99"/>
        <v>0</v>
      </c>
      <c r="AU119" s="36">
        <f t="shared" si="100"/>
        <v>5159846</v>
      </c>
      <c r="AV119" s="37"/>
      <c r="AW119" s="37"/>
      <c r="AX119" s="37"/>
      <c r="AY119" s="37"/>
    </row>
    <row r="120" spans="1:51" s="38" customFormat="1" x14ac:dyDescent="0.2">
      <c r="A120" s="98">
        <v>385001</v>
      </c>
      <c r="B120" s="99" t="s">
        <v>161</v>
      </c>
      <c r="C120" s="28">
        <v>2206826</v>
      </c>
      <c r="D120" s="29">
        <f t="shared" si="75"/>
        <v>0.33200705589426688</v>
      </c>
      <c r="E120" s="28">
        <v>702099</v>
      </c>
      <c r="F120" s="29">
        <f t="shared" si="76"/>
        <v>0.10562763984850138</v>
      </c>
      <c r="G120" s="28">
        <v>0</v>
      </c>
      <c r="H120" s="29">
        <f t="shared" si="77"/>
        <v>0</v>
      </c>
      <c r="I120" s="28">
        <v>299586</v>
      </c>
      <c r="J120" s="29">
        <f t="shared" si="78"/>
        <v>4.5071367587267798E-2</v>
      </c>
      <c r="K120" s="28">
        <v>0</v>
      </c>
      <c r="L120" s="29">
        <f t="shared" si="79"/>
        <v>0</v>
      </c>
      <c r="M120" s="28">
        <v>0</v>
      </c>
      <c r="N120" s="29">
        <f t="shared" si="80"/>
        <v>0</v>
      </c>
      <c r="O120" s="30">
        <f t="shared" si="81"/>
        <v>3208511</v>
      </c>
      <c r="P120" s="31">
        <f t="shared" si="82"/>
        <v>0.48270606333003607</v>
      </c>
      <c r="Q120" s="28">
        <v>327283</v>
      </c>
      <c r="R120" s="29">
        <f t="shared" si="83"/>
        <v>4.9238256787913208E-2</v>
      </c>
      <c r="S120" s="28">
        <v>396658</v>
      </c>
      <c r="T120" s="29">
        <f t="shared" si="84"/>
        <v>5.9675413819172025E-2</v>
      </c>
      <c r="U120" s="32">
        <f t="shared" si="85"/>
        <v>3932452</v>
      </c>
      <c r="V120" s="33">
        <f t="shared" si="86"/>
        <v>0.59161973393712131</v>
      </c>
      <c r="W120" s="28">
        <v>815816</v>
      </c>
      <c r="X120" s="29">
        <f t="shared" si="87"/>
        <v>0.12273585154037393</v>
      </c>
      <c r="Y120" s="28">
        <v>41407</v>
      </c>
      <c r="Z120" s="29">
        <f t="shared" si="88"/>
        <v>6.2294970982822882E-3</v>
      </c>
      <c r="AA120" s="28">
        <v>236985</v>
      </c>
      <c r="AB120" s="29">
        <f t="shared" si="89"/>
        <v>3.5653328418780113E-2</v>
      </c>
      <c r="AC120" s="28">
        <v>338319</v>
      </c>
      <c r="AD120" s="29">
        <f t="shared" si="90"/>
        <v>5.0898573400482178E-2</v>
      </c>
      <c r="AE120" s="28">
        <v>710826</v>
      </c>
      <c r="AF120" s="29">
        <f t="shared" si="91"/>
        <v>0.1069405777859687</v>
      </c>
      <c r="AG120" s="28">
        <v>409936</v>
      </c>
      <c r="AH120" s="29">
        <f t="shared" si="92"/>
        <v>6.1673029257889929E-2</v>
      </c>
      <c r="AI120" s="28">
        <v>0</v>
      </c>
      <c r="AJ120" s="29">
        <f t="shared" si="93"/>
        <v>0</v>
      </c>
      <c r="AK120" s="28">
        <v>0</v>
      </c>
      <c r="AL120" s="29">
        <f t="shared" si="94"/>
        <v>0</v>
      </c>
      <c r="AM120" s="28">
        <v>161184</v>
      </c>
      <c r="AN120" s="29">
        <f t="shared" si="95"/>
        <v>2.4249408561101561E-2</v>
      </c>
      <c r="AO120" s="34">
        <f t="shared" si="96"/>
        <v>2714473</v>
      </c>
      <c r="AP120" s="35">
        <f t="shared" si="97"/>
        <v>0.40838026606287869</v>
      </c>
      <c r="AQ120" s="28">
        <v>0</v>
      </c>
      <c r="AR120" s="29">
        <f t="shared" si="98"/>
        <v>0</v>
      </c>
      <c r="AS120" s="28">
        <v>0</v>
      </c>
      <c r="AT120" s="29">
        <f t="shared" si="99"/>
        <v>0</v>
      </c>
      <c r="AU120" s="36">
        <f t="shared" si="100"/>
        <v>6646925</v>
      </c>
      <c r="AV120" s="37"/>
      <c r="AW120" s="37"/>
      <c r="AX120" s="37"/>
      <c r="AY120" s="37"/>
    </row>
    <row r="121" spans="1:51" s="38" customFormat="1" x14ac:dyDescent="0.2">
      <c r="A121" s="98">
        <v>387001</v>
      </c>
      <c r="B121" s="99" t="s">
        <v>162</v>
      </c>
      <c r="C121" s="28">
        <v>2515570</v>
      </c>
      <c r="D121" s="29">
        <f t="shared" si="75"/>
        <v>0.41549520265460271</v>
      </c>
      <c r="E121" s="28">
        <v>835036</v>
      </c>
      <c r="F121" s="29">
        <f t="shared" si="76"/>
        <v>0.13792240010967249</v>
      </c>
      <c r="G121" s="28">
        <v>0</v>
      </c>
      <c r="H121" s="29">
        <f t="shared" si="77"/>
        <v>0</v>
      </c>
      <c r="I121" s="28">
        <v>84583</v>
      </c>
      <c r="J121" s="29">
        <f t="shared" si="78"/>
        <v>1.3970523867805014E-2</v>
      </c>
      <c r="K121" s="28">
        <v>0</v>
      </c>
      <c r="L121" s="29">
        <f t="shared" si="79"/>
        <v>0</v>
      </c>
      <c r="M121" s="28">
        <v>0</v>
      </c>
      <c r="N121" s="29">
        <f t="shared" si="80"/>
        <v>0</v>
      </c>
      <c r="O121" s="30">
        <f t="shared" si="81"/>
        <v>3435189</v>
      </c>
      <c r="P121" s="31">
        <f t="shared" si="82"/>
        <v>0.56738812663208016</v>
      </c>
      <c r="Q121" s="28">
        <v>94387</v>
      </c>
      <c r="R121" s="29">
        <f t="shared" si="83"/>
        <v>1.5589844724241419E-2</v>
      </c>
      <c r="S121" s="28">
        <v>154990</v>
      </c>
      <c r="T121" s="29">
        <f t="shared" si="84"/>
        <v>2.5599606236136094E-2</v>
      </c>
      <c r="U121" s="32">
        <f t="shared" si="85"/>
        <v>3684566</v>
      </c>
      <c r="V121" s="33">
        <f t="shared" si="86"/>
        <v>0.60857757759245767</v>
      </c>
      <c r="W121" s="28">
        <v>614020</v>
      </c>
      <c r="X121" s="29">
        <f t="shared" si="87"/>
        <v>0.10141731867289686</v>
      </c>
      <c r="Y121" s="28">
        <v>23672</v>
      </c>
      <c r="Z121" s="29">
        <f t="shared" si="88"/>
        <v>3.9098901788619496E-3</v>
      </c>
      <c r="AA121" s="28">
        <v>0</v>
      </c>
      <c r="AB121" s="29">
        <f t="shared" si="89"/>
        <v>0</v>
      </c>
      <c r="AC121" s="28">
        <v>472032</v>
      </c>
      <c r="AD121" s="29">
        <f t="shared" si="90"/>
        <v>7.7965245053589219E-2</v>
      </c>
      <c r="AE121" s="28">
        <v>534513</v>
      </c>
      <c r="AF121" s="29">
        <f t="shared" si="91"/>
        <v>8.8285194709954259E-2</v>
      </c>
      <c r="AG121" s="28">
        <v>375642</v>
      </c>
      <c r="AH121" s="29">
        <f t="shared" si="92"/>
        <v>6.2044566009127264E-2</v>
      </c>
      <c r="AI121" s="28">
        <v>0</v>
      </c>
      <c r="AJ121" s="29">
        <f t="shared" si="93"/>
        <v>0</v>
      </c>
      <c r="AK121" s="28">
        <v>0</v>
      </c>
      <c r="AL121" s="29">
        <f t="shared" si="94"/>
        <v>0</v>
      </c>
      <c r="AM121" s="28">
        <v>349945</v>
      </c>
      <c r="AN121" s="29">
        <f t="shared" si="95"/>
        <v>5.7800207783112748E-2</v>
      </c>
      <c r="AO121" s="34">
        <f t="shared" si="96"/>
        <v>2369824</v>
      </c>
      <c r="AP121" s="35">
        <f t="shared" si="97"/>
        <v>0.39142242240754227</v>
      </c>
      <c r="AQ121" s="28">
        <v>0</v>
      </c>
      <c r="AR121" s="29">
        <f t="shared" si="98"/>
        <v>0</v>
      </c>
      <c r="AS121" s="28">
        <v>0</v>
      </c>
      <c r="AT121" s="29">
        <f t="shared" si="99"/>
        <v>0</v>
      </c>
      <c r="AU121" s="36">
        <f t="shared" si="100"/>
        <v>6054390</v>
      </c>
      <c r="AV121" s="37"/>
      <c r="AW121" s="37"/>
      <c r="AX121" s="37"/>
      <c r="AY121" s="37"/>
    </row>
    <row r="122" spans="1:51" s="38" customFormat="1" x14ac:dyDescent="0.2">
      <c r="A122" s="98">
        <v>388001</v>
      </c>
      <c r="B122" s="99" t="s">
        <v>163</v>
      </c>
      <c r="C122" s="28">
        <v>2631050</v>
      </c>
      <c r="D122" s="29">
        <f t="shared" si="75"/>
        <v>0.47822204385418193</v>
      </c>
      <c r="E122" s="28">
        <v>508355</v>
      </c>
      <c r="F122" s="29">
        <f t="shared" si="76"/>
        <v>9.2399067711937316E-2</v>
      </c>
      <c r="G122" s="28">
        <v>0</v>
      </c>
      <c r="H122" s="29">
        <f t="shared" si="77"/>
        <v>0</v>
      </c>
      <c r="I122" s="28">
        <v>0</v>
      </c>
      <c r="J122" s="29">
        <f t="shared" si="78"/>
        <v>0</v>
      </c>
      <c r="K122" s="28">
        <v>0</v>
      </c>
      <c r="L122" s="29">
        <f t="shared" si="79"/>
        <v>0</v>
      </c>
      <c r="M122" s="28">
        <v>0</v>
      </c>
      <c r="N122" s="29">
        <f t="shared" si="80"/>
        <v>0</v>
      </c>
      <c r="O122" s="30">
        <f t="shared" si="81"/>
        <v>3139405</v>
      </c>
      <c r="P122" s="31">
        <f t="shared" si="82"/>
        <v>0.57062111156611928</v>
      </c>
      <c r="Q122" s="28">
        <v>256231</v>
      </c>
      <c r="R122" s="29">
        <f t="shared" si="83"/>
        <v>4.6572779885901409E-2</v>
      </c>
      <c r="S122" s="28">
        <v>11629</v>
      </c>
      <c r="T122" s="29">
        <f t="shared" si="84"/>
        <v>2.1136976294560276E-3</v>
      </c>
      <c r="U122" s="32">
        <f t="shared" si="85"/>
        <v>3407265</v>
      </c>
      <c r="V122" s="33">
        <f t="shared" si="86"/>
        <v>0.61930758908147665</v>
      </c>
      <c r="W122" s="28">
        <v>500327</v>
      </c>
      <c r="X122" s="29">
        <f t="shared" si="87"/>
        <v>9.0939891121579325E-2</v>
      </c>
      <c r="Y122" s="28">
        <v>0</v>
      </c>
      <c r="Z122" s="29">
        <f t="shared" si="88"/>
        <v>0</v>
      </c>
      <c r="AA122" s="28">
        <v>17775</v>
      </c>
      <c r="AB122" s="29">
        <f t="shared" si="89"/>
        <v>3.2308001860504683E-3</v>
      </c>
      <c r="AC122" s="28">
        <v>601150</v>
      </c>
      <c r="AD122" s="29">
        <f t="shared" si="90"/>
        <v>0.10926557141177153</v>
      </c>
      <c r="AE122" s="28">
        <v>388291</v>
      </c>
      <c r="AF122" s="29">
        <f t="shared" si="91"/>
        <v>7.0576125740743872E-2</v>
      </c>
      <c r="AG122" s="28">
        <v>313858</v>
      </c>
      <c r="AH122" s="29">
        <f t="shared" si="92"/>
        <v>5.7047115881486796E-2</v>
      </c>
      <c r="AI122" s="28">
        <v>0</v>
      </c>
      <c r="AJ122" s="29">
        <f t="shared" si="93"/>
        <v>0</v>
      </c>
      <c r="AK122" s="28">
        <v>0</v>
      </c>
      <c r="AL122" s="29">
        <f t="shared" si="94"/>
        <v>0</v>
      </c>
      <c r="AM122" s="28">
        <v>273067</v>
      </c>
      <c r="AN122" s="29">
        <f t="shared" si="95"/>
        <v>4.9632906576891317E-2</v>
      </c>
      <c r="AO122" s="34">
        <f t="shared" si="96"/>
        <v>2094468</v>
      </c>
      <c r="AP122" s="35">
        <f t="shared" si="97"/>
        <v>0.38069241091852329</v>
      </c>
      <c r="AQ122" s="28">
        <v>0</v>
      </c>
      <c r="AR122" s="29">
        <f t="shared" si="98"/>
        <v>0</v>
      </c>
      <c r="AS122" s="28">
        <v>0</v>
      </c>
      <c r="AT122" s="29">
        <f t="shared" si="99"/>
        <v>0</v>
      </c>
      <c r="AU122" s="36">
        <f t="shared" si="100"/>
        <v>5501733</v>
      </c>
      <c r="AV122" s="37"/>
      <c r="AW122" s="37"/>
      <c r="AX122" s="37"/>
      <c r="AY122" s="37"/>
    </row>
    <row r="123" spans="1:51" s="111" customFormat="1" x14ac:dyDescent="0.2">
      <c r="A123" s="100">
        <v>389001</v>
      </c>
      <c r="B123" s="77" t="s">
        <v>164</v>
      </c>
      <c r="C123" s="41">
        <f>2308003-'[1]Hurricane Data'!E12</f>
        <v>2263353</v>
      </c>
      <c r="D123" s="42">
        <f t="shared" si="75"/>
        <v>0.41368357100740638</v>
      </c>
      <c r="E123" s="41">
        <v>212793</v>
      </c>
      <c r="F123" s="42">
        <f t="shared" si="76"/>
        <v>3.8893167846720783E-2</v>
      </c>
      <c r="G123" s="41">
        <v>0</v>
      </c>
      <c r="H123" s="42">
        <f t="shared" si="77"/>
        <v>0</v>
      </c>
      <c r="I123" s="41">
        <v>28997</v>
      </c>
      <c r="J123" s="42">
        <f t="shared" si="78"/>
        <v>5.2999167644206466E-3</v>
      </c>
      <c r="K123" s="41">
        <v>0</v>
      </c>
      <c r="L123" s="42">
        <f t="shared" si="79"/>
        <v>0</v>
      </c>
      <c r="M123" s="41">
        <v>0</v>
      </c>
      <c r="N123" s="42">
        <f t="shared" si="80"/>
        <v>0</v>
      </c>
      <c r="O123" s="43">
        <f t="shared" si="81"/>
        <v>2505143</v>
      </c>
      <c r="P123" s="44">
        <f t="shared" si="82"/>
        <v>0.45787665561854785</v>
      </c>
      <c r="Q123" s="41">
        <v>103855</v>
      </c>
      <c r="R123" s="42">
        <f t="shared" si="83"/>
        <v>1.8982062129492921E-2</v>
      </c>
      <c r="S123" s="41">
        <v>268492</v>
      </c>
      <c r="T123" s="42">
        <f t="shared" si="84"/>
        <v>4.9073533534945965E-2</v>
      </c>
      <c r="U123" s="45">
        <f t="shared" si="85"/>
        <v>2877490</v>
      </c>
      <c r="V123" s="46">
        <f t="shared" si="86"/>
        <v>0.52593225128298671</v>
      </c>
      <c r="W123" s="41">
        <v>750247</v>
      </c>
      <c r="X123" s="42">
        <f t="shared" si="87"/>
        <v>0.13712613900597637</v>
      </c>
      <c r="Y123" s="41">
        <v>216755</v>
      </c>
      <c r="Z123" s="42">
        <f t="shared" si="88"/>
        <v>3.9617321042590518E-2</v>
      </c>
      <c r="AA123" s="41">
        <v>136265</v>
      </c>
      <c r="AB123" s="42">
        <f t="shared" si="89"/>
        <v>2.4905788802420229E-2</v>
      </c>
      <c r="AC123" s="41">
        <v>511267</v>
      </c>
      <c r="AD123" s="42">
        <f t="shared" si="90"/>
        <v>9.3446651184434612E-2</v>
      </c>
      <c r="AE123" s="41">
        <v>479494</v>
      </c>
      <c r="AF123" s="42">
        <f t="shared" si="91"/>
        <v>8.7639351968793786E-2</v>
      </c>
      <c r="AG123" s="41">
        <v>336760</v>
      </c>
      <c r="AH123" s="42">
        <f t="shared" si="92"/>
        <v>6.155119390234496E-2</v>
      </c>
      <c r="AI123" s="41">
        <v>0</v>
      </c>
      <c r="AJ123" s="42">
        <f t="shared" si="93"/>
        <v>0</v>
      </c>
      <c r="AK123" s="41">
        <v>43898</v>
      </c>
      <c r="AL123" s="42">
        <f t="shared" si="94"/>
        <v>8.0234419465647321E-3</v>
      </c>
      <c r="AM123" s="41">
        <v>84081</v>
      </c>
      <c r="AN123" s="42">
        <f t="shared" si="95"/>
        <v>1.5367876037840202E-2</v>
      </c>
      <c r="AO123" s="47">
        <f t="shared" si="96"/>
        <v>2558767</v>
      </c>
      <c r="AP123" s="48">
        <f t="shared" si="97"/>
        <v>0.46767776389096544</v>
      </c>
      <c r="AQ123" s="41">
        <v>0</v>
      </c>
      <c r="AR123" s="42">
        <f t="shared" si="98"/>
        <v>0</v>
      </c>
      <c r="AS123" s="41">
        <v>34961</v>
      </c>
      <c r="AT123" s="42">
        <f t="shared" si="99"/>
        <v>6.3899848260478747E-3</v>
      </c>
      <c r="AU123" s="49">
        <f t="shared" si="100"/>
        <v>5471218</v>
      </c>
      <c r="AV123" s="110"/>
      <c r="AW123" s="110"/>
      <c r="AX123" s="110"/>
      <c r="AY123" s="110"/>
    </row>
    <row r="124" spans="1:51" s="38" customFormat="1" x14ac:dyDescent="0.2">
      <c r="A124" s="98">
        <v>389002</v>
      </c>
      <c r="B124" s="99" t="s">
        <v>165</v>
      </c>
      <c r="C124" s="28">
        <v>2093633</v>
      </c>
      <c r="D124" s="29">
        <f t="shared" si="75"/>
        <v>0.46419218175755256</v>
      </c>
      <c r="E124" s="28">
        <v>206054</v>
      </c>
      <c r="F124" s="29">
        <f t="shared" si="76"/>
        <v>4.5685493025697785E-2</v>
      </c>
      <c r="G124" s="28">
        <v>0</v>
      </c>
      <c r="H124" s="29">
        <f t="shared" si="77"/>
        <v>0</v>
      </c>
      <c r="I124" s="28">
        <v>0</v>
      </c>
      <c r="J124" s="29">
        <f t="shared" si="78"/>
        <v>0</v>
      </c>
      <c r="K124" s="28">
        <v>0</v>
      </c>
      <c r="L124" s="29">
        <f t="shared" si="79"/>
        <v>0</v>
      </c>
      <c r="M124" s="28">
        <v>0</v>
      </c>
      <c r="N124" s="29">
        <f t="shared" si="80"/>
        <v>0</v>
      </c>
      <c r="O124" s="30">
        <f t="shared" si="81"/>
        <v>2299687</v>
      </c>
      <c r="P124" s="31">
        <f t="shared" si="82"/>
        <v>0.5098776747832503</v>
      </c>
      <c r="Q124" s="28">
        <v>67413</v>
      </c>
      <c r="R124" s="29">
        <f t="shared" si="83"/>
        <v>1.4946548678217189E-2</v>
      </c>
      <c r="S124" s="28">
        <v>93260</v>
      </c>
      <c r="T124" s="29">
        <f t="shared" si="84"/>
        <v>2.067724518609964E-2</v>
      </c>
      <c r="U124" s="32">
        <f t="shared" si="85"/>
        <v>2460360</v>
      </c>
      <c r="V124" s="33">
        <f t="shared" si="86"/>
        <v>0.5455014686475671</v>
      </c>
      <c r="W124" s="28">
        <v>534890</v>
      </c>
      <c r="X124" s="29">
        <f t="shared" si="87"/>
        <v>0.11859373447987172</v>
      </c>
      <c r="Y124" s="28">
        <v>157378</v>
      </c>
      <c r="Z124" s="29">
        <f t="shared" si="88"/>
        <v>3.4893239254750047E-2</v>
      </c>
      <c r="AA124" s="28">
        <v>6370</v>
      </c>
      <c r="AB124" s="29">
        <f t="shared" si="89"/>
        <v>1.4123316731230401E-3</v>
      </c>
      <c r="AC124" s="28">
        <v>590634</v>
      </c>
      <c r="AD124" s="29">
        <f t="shared" si="90"/>
        <v>0.13095307777446683</v>
      </c>
      <c r="AE124" s="28">
        <v>563910</v>
      </c>
      <c r="AF124" s="29">
        <f t="shared" si="91"/>
        <v>0.12502793623089695</v>
      </c>
      <c r="AG124" s="28">
        <v>80320</v>
      </c>
      <c r="AH124" s="29">
        <f t="shared" si="92"/>
        <v>1.7808238616207627E-2</v>
      </c>
      <c r="AI124" s="28">
        <v>0</v>
      </c>
      <c r="AJ124" s="29">
        <f t="shared" si="93"/>
        <v>0</v>
      </c>
      <c r="AK124" s="28">
        <v>43768</v>
      </c>
      <c r="AL124" s="29">
        <f t="shared" si="94"/>
        <v>9.7040710626764854E-3</v>
      </c>
      <c r="AM124" s="28">
        <v>72642</v>
      </c>
      <c r="AN124" s="29">
        <f t="shared" si="95"/>
        <v>1.6105902260440168E-2</v>
      </c>
      <c r="AO124" s="34">
        <f t="shared" si="96"/>
        <v>2049912</v>
      </c>
      <c r="AP124" s="35">
        <f t="shared" si="97"/>
        <v>0.45449853135243284</v>
      </c>
      <c r="AQ124" s="28">
        <v>0</v>
      </c>
      <c r="AR124" s="29">
        <f t="shared" si="98"/>
        <v>0</v>
      </c>
      <c r="AS124" s="28">
        <v>0</v>
      </c>
      <c r="AT124" s="29">
        <f t="shared" si="99"/>
        <v>0</v>
      </c>
      <c r="AU124" s="36">
        <f t="shared" si="100"/>
        <v>4510272</v>
      </c>
      <c r="AV124" s="37"/>
      <c r="AW124" s="37"/>
      <c r="AX124" s="37"/>
      <c r="AY124" s="37"/>
    </row>
    <row r="125" spans="1:51" s="38" customFormat="1" x14ac:dyDescent="0.2">
      <c r="A125" s="98">
        <v>390001</v>
      </c>
      <c r="B125" s="99" t="s">
        <v>166</v>
      </c>
      <c r="C125" s="28">
        <v>3050405</v>
      </c>
      <c r="D125" s="29">
        <f t="shared" si="75"/>
        <v>0.47760255309648125</v>
      </c>
      <c r="E125" s="28">
        <v>628342</v>
      </c>
      <c r="F125" s="29">
        <f t="shared" si="76"/>
        <v>9.8379639234052269E-2</v>
      </c>
      <c r="G125" s="28">
        <v>0</v>
      </c>
      <c r="H125" s="29">
        <f t="shared" si="77"/>
        <v>0</v>
      </c>
      <c r="I125" s="28">
        <v>0</v>
      </c>
      <c r="J125" s="29">
        <f t="shared" si="78"/>
        <v>0</v>
      </c>
      <c r="K125" s="28">
        <v>0</v>
      </c>
      <c r="L125" s="29">
        <f t="shared" si="79"/>
        <v>0</v>
      </c>
      <c r="M125" s="28">
        <v>196951</v>
      </c>
      <c r="N125" s="29">
        <f t="shared" si="80"/>
        <v>3.0836659536981181E-2</v>
      </c>
      <c r="O125" s="30">
        <f t="shared" si="81"/>
        <v>3875698</v>
      </c>
      <c r="P125" s="31">
        <f t="shared" si="82"/>
        <v>0.60681885186751472</v>
      </c>
      <c r="Q125" s="28">
        <v>232172</v>
      </c>
      <c r="R125" s="29">
        <f t="shared" si="83"/>
        <v>3.6351218922574619E-2</v>
      </c>
      <c r="S125" s="28">
        <v>0</v>
      </c>
      <c r="T125" s="29">
        <f t="shared" si="84"/>
        <v>0</v>
      </c>
      <c r="U125" s="32">
        <f t="shared" si="85"/>
        <v>4107870</v>
      </c>
      <c r="V125" s="33">
        <f t="shared" si="86"/>
        <v>0.64317007079008925</v>
      </c>
      <c r="W125" s="28">
        <v>889814</v>
      </c>
      <c r="X125" s="29">
        <f t="shared" si="87"/>
        <v>0.13931836532558539</v>
      </c>
      <c r="Y125" s="28">
        <v>171588</v>
      </c>
      <c r="Z125" s="29">
        <f t="shared" si="88"/>
        <v>2.6865569286936987E-2</v>
      </c>
      <c r="AA125" s="28">
        <v>50953</v>
      </c>
      <c r="AB125" s="29">
        <f t="shared" si="89"/>
        <v>7.9777219378820222E-3</v>
      </c>
      <c r="AC125" s="28">
        <v>941223</v>
      </c>
      <c r="AD125" s="29">
        <f t="shared" si="90"/>
        <v>0.1473674832794758</v>
      </c>
      <c r="AE125" s="28">
        <v>225463</v>
      </c>
      <c r="AF125" s="29">
        <f t="shared" si="91"/>
        <v>3.5300789380030506E-2</v>
      </c>
      <c r="AG125" s="28">
        <v>0</v>
      </c>
      <c r="AH125" s="29">
        <f t="shared" si="92"/>
        <v>0</v>
      </c>
      <c r="AI125" s="28">
        <v>0</v>
      </c>
      <c r="AJ125" s="29">
        <f t="shared" si="93"/>
        <v>0</v>
      </c>
      <c r="AK125" s="28">
        <v>0</v>
      </c>
      <c r="AL125" s="29">
        <f t="shared" si="94"/>
        <v>0</v>
      </c>
      <c r="AM125" s="28">
        <v>0</v>
      </c>
      <c r="AN125" s="29">
        <f t="shared" si="95"/>
        <v>0</v>
      </c>
      <c r="AO125" s="34">
        <f t="shared" si="96"/>
        <v>2279041</v>
      </c>
      <c r="AP125" s="35">
        <f t="shared" si="97"/>
        <v>0.35682992920991069</v>
      </c>
      <c r="AQ125" s="28">
        <v>0</v>
      </c>
      <c r="AR125" s="29">
        <f t="shared" si="98"/>
        <v>0</v>
      </c>
      <c r="AS125" s="28">
        <v>0</v>
      </c>
      <c r="AT125" s="29">
        <f t="shared" si="99"/>
        <v>0</v>
      </c>
      <c r="AU125" s="36">
        <f t="shared" si="100"/>
        <v>6386911</v>
      </c>
      <c r="AV125" s="37"/>
      <c r="AW125" s="37"/>
      <c r="AX125" s="37"/>
      <c r="AY125" s="37"/>
    </row>
    <row r="126" spans="1:51" s="38" customFormat="1" x14ac:dyDescent="0.2">
      <c r="A126" s="98">
        <v>391001</v>
      </c>
      <c r="B126" s="99" t="s">
        <v>167</v>
      </c>
      <c r="C126" s="28">
        <v>2917034</v>
      </c>
      <c r="D126" s="29">
        <f t="shared" si="75"/>
        <v>0.43679113047324575</v>
      </c>
      <c r="E126" s="28">
        <v>343828</v>
      </c>
      <c r="F126" s="29">
        <f t="shared" si="76"/>
        <v>5.1484151644566073E-2</v>
      </c>
      <c r="G126" s="28">
        <v>0</v>
      </c>
      <c r="H126" s="29">
        <f t="shared" si="77"/>
        <v>0</v>
      </c>
      <c r="I126" s="28">
        <v>255207</v>
      </c>
      <c r="J126" s="29">
        <f t="shared" si="78"/>
        <v>3.8214211433492247E-2</v>
      </c>
      <c r="K126" s="28">
        <v>0</v>
      </c>
      <c r="L126" s="29">
        <f t="shared" si="79"/>
        <v>0</v>
      </c>
      <c r="M126" s="28">
        <v>375310</v>
      </c>
      <c r="N126" s="29">
        <f t="shared" si="80"/>
        <v>5.619820652687417E-2</v>
      </c>
      <c r="O126" s="30">
        <f t="shared" si="81"/>
        <v>3891379</v>
      </c>
      <c r="P126" s="31">
        <f t="shared" si="82"/>
        <v>0.58268770007817827</v>
      </c>
      <c r="Q126" s="28">
        <v>333621</v>
      </c>
      <c r="R126" s="29">
        <f t="shared" si="83"/>
        <v>4.9955774851995115E-2</v>
      </c>
      <c r="S126" s="28">
        <v>477435</v>
      </c>
      <c r="T126" s="29">
        <f t="shared" si="84"/>
        <v>7.1490210048115344E-2</v>
      </c>
      <c r="U126" s="32">
        <f t="shared" si="85"/>
        <v>4702435</v>
      </c>
      <c r="V126" s="33">
        <f t="shared" si="86"/>
        <v>0.70413368497828877</v>
      </c>
      <c r="W126" s="28">
        <v>417151</v>
      </c>
      <c r="X126" s="29">
        <f t="shared" si="87"/>
        <v>6.2463398393040652E-2</v>
      </c>
      <c r="Y126" s="28">
        <v>214408</v>
      </c>
      <c r="Z126" s="29">
        <f t="shared" si="88"/>
        <v>3.2105046668125116E-2</v>
      </c>
      <c r="AA126" s="28">
        <v>207898</v>
      </c>
      <c r="AB126" s="29">
        <f t="shared" si="89"/>
        <v>3.1130251633380637E-2</v>
      </c>
      <c r="AC126" s="28">
        <v>557107</v>
      </c>
      <c r="AD126" s="29">
        <f t="shared" si="90"/>
        <v>8.3420143997141802E-2</v>
      </c>
      <c r="AE126" s="28">
        <v>97094</v>
      </c>
      <c r="AF126" s="29">
        <f t="shared" si="91"/>
        <v>1.4538671137247397E-2</v>
      </c>
      <c r="AG126" s="28">
        <v>378827</v>
      </c>
      <c r="AH126" s="29">
        <f t="shared" si="92"/>
        <v>5.6724835426597113E-2</v>
      </c>
      <c r="AI126" s="28">
        <v>0</v>
      </c>
      <c r="AJ126" s="29">
        <f t="shared" si="93"/>
        <v>0</v>
      </c>
      <c r="AK126" s="28">
        <v>0</v>
      </c>
      <c r="AL126" s="29">
        <f t="shared" si="94"/>
        <v>0</v>
      </c>
      <c r="AM126" s="28">
        <v>103407</v>
      </c>
      <c r="AN126" s="29">
        <f t="shared" si="95"/>
        <v>1.5483967766178565E-2</v>
      </c>
      <c r="AO126" s="34">
        <f t="shared" si="96"/>
        <v>1975892</v>
      </c>
      <c r="AP126" s="35">
        <f t="shared" si="97"/>
        <v>0.29586631502171129</v>
      </c>
      <c r="AQ126" s="28">
        <v>0</v>
      </c>
      <c r="AR126" s="29">
        <f t="shared" si="98"/>
        <v>0</v>
      </c>
      <c r="AS126" s="28">
        <v>0</v>
      </c>
      <c r="AT126" s="29">
        <f t="shared" si="99"/>
        <v>0</v>
      </c>
      <c r="AU126" s="36">
        <f t="shared" si="100"/>
        <v>6678327</v>
      </c>
      <c r="AV126" s="37"/>
      <c r="AW126" s="37"/>
      <c r="AX126" s="37"/>
      <c r="AY126" s="37"/>
    </row>
    <row r="127" spans="1:51" s="38" customFormat="1" x14ac:dyDescent="0.2">
      <c r="A127" s="98">
        <v>392001</v>
      </c>
      <c r="B127" s="99" t="s">
        <v>168</v>
      </c>
      <c r="C127" s="28">
        <v>1966484</v>
      </c>
      <c r="D127" s="29">
        <f t="shared" si="75"/>
        <v>0.48235720920786074</v>
      </c>
      <c r="E127" s="28">
        <v>197983</v>
      </c>
      <c r="F127" s="29">
        <f t="shared" si="76"/>
        <v>4.856308383419336E-2</v>
      </c>
      <c r="G127" s="28">
        <v>0</v>
      </c>
      <c r="H127" s="29">
        <f t="shared" si="77"/>
        <v>0</v>
      </c>
      <c r="I127" s="28">
        <v>20350</v>
      </c>
      <c r="J127" s="29">
        <f t="shared" si="78"/>
        <v>4.9916344131861563E-3</v>
      </c>
      <c r="K127" s="28">
        <v>0</v>
      </c>
      <c r="L127" s="29">
        <f t="shared" si="79"/>
        <v>0</v>
      </c>
      <c r="M127" s="28">
        <v>0</v>
      </c>
      <c r="N127" s="29">
        <f t="shared" si="80"/>
        <v>0</v>
      </c>
      <c r="O127" s="30">
        <f t="shared" si="81"/>
        <v>2184817</v>
      </c>
      <c r="P127" s="31">
        <f t="shared" si="82"/>
        <v>0.5359119274552403</v>
      </c>
      <c r="Q127" s="28">
        <v>72117</v>
      </c>
      <c r="R127" s="29">
        <f t="shared" si="83"/>
        <v>1.7689518377186537E-2</v>
      </c>
      <c r="S127" s="28">
        <v>204779</v>
      </c>
      <c r="T127" s="29">
        <f t="shared" si="84"/>
        <v>5.0230068967953213E-2</v>
      </c>
      <c r="U127" s="32">
        <f t="shared" si="85"/>
        <v>2461713</v>
      </c>
      <c r="V127" s="33">
        <f t="shared" si="86"/>
        <v>0.60383151480038</v>
      </c>
      <c r="W127" s="28">
        <v>616456</v>
      </c>
      <c r="X127" s="29">
        <f t="shared" si="87"/>
        <v>0.15120997463464791</v>
      </c>
      <c r="Y127" s="28">
        <v>58646</v>
      </c>
      <c r="Z127" s="29">
        <f t="shared" si="88"/>
        <v>1.4385228098069549E-2</v>
      </c>
      <c r="AA127" s="28">
        <v>116704</v>
      </c>
      <c r="AB127" s="29">
        <f t="shared" si="89"/>
        <v>2.862622616985146E-2</v>
      </c>
      <c r="AC127" s="28">
        <v>459657</v>
      </c>
      <c r="AD127" s="29">
        <f t="shared" si="90"/>
        <v>0.11274887958043779</v>
      </c>
      <c r="AE127" s="28">
        <v>317655</v>
      </c>
      <c r="AF127" s="29">
        <f t="shared" si="91"/>
        <v>7.7917328231972907E-2</v>
      </c>
      <c r="AG127" s="28">
        <v>12568</v>
      </c>
      <c r="AH127" s="29">
        <f t="shared" si="92"/>
        <v>3.0827941673181136E-3</v>
      </c>
      <c r="AI127" s="28">
        <v>0</v>
      </c>
      <c r="AJ127" s="29">
        <f t="shared" si="93"/>
        <v>0</v>
      </c>
      <c r="AK127" s="28">
        <v>72</v>
      </c>
      <c r="AL127" s="29">
        <f t="shared" si="94"/>
        <v>1.7660819545425224E-5</v>
      </c>
      <c r="AM127" s="28">
        <v>28559</v>
      </c>
      <c r="AN127" s="29">
        <f t="shared" si="95"/>
        <v>7.0052131305249846E-3</v>
      </c>
      <c r="AO127" s="34">
        <f t="shared" si="96"/>
        <v>1610317</v>
      </c>
      <c r="AP127" s="35">
        <f t="shared" si="97"/>
        <v>0.39499330483236816</v>
      </c>
      <c r="AQ127" s="28">
        <v>4791</v>
      </c>
      <c r="AR127" s="29">
        <f t="shared" si="98"/>
        <v>1.1751803672518366E-3</v>
      </c>
      <c r="AS127" s="28">
        <v>0</v>
      </c>
      <c r="AT127" s="29">
        <f t="shared" si="99"/>
        <v>0</v>
      </c>
      <c r="AU127" s="36">
        <f t="shared" si="100"/>
        <v>4076821</v>
      </c>
      <c r="AV127" s="37"/>
      <c r="AW127" s="37"/>
      <c r="AX127" s="37"/>
      <c r="AY127" s="37"/>
    </row>
    <row r="128" spans="1:51" s="111" customFormat="1" x14ac:dyDescent="0.2">
      <c r="A128" s="100">
        <v>393001</v>
      </c>
      <c r="B128" s="77" t="s">
        <v>169</v>
      </c>
      <c r="C128" s="41">
        <v>3714179</v>
      </c>
      <c r="D128" s="42">
        <f t="shared" si="75"/>
        <v>0.46979297092546651</v>
      </c>
      <c r="E128" s="41">
        <v>649991</v>
      </c>
      <c r="F128" s="42">
        <f t="shared" si="76"/>
        <v>8.2214993667460531E-2</v>
      </c>
      <c r="G128" s="41">
        <v>0</v>
      </c>
      <c r="H128" s="42">
        <f t="shared" si="77"/>
        <v>0</v>
      </c>
      <c r="I128" s="41">
        <v>14339</v>
      </c>
      <c r="J128" s="42">
        <f t="shared" si="78"/>
        <v>1.8136878729054966E-3</v>
      </c>
      <c r="K128" s="41">
        <v>0</v>
      </c>
      <c r="L128" s="42">
        <f t="shared" si="79"/>
        <v>0</v>
      </c>
      <c r="M128" s="41">
        <v>4445</v>
      </c>
      <c r="N128" s="42">
        <f t="shared" si="80"/>
        <v>5.6223185682857473E-4</v>
      </c>
      <c r="O128" s="43">
        <f t="shared" si="81"/>
        <v>4382954</v>
      </c>
      <c r="P128" s="44">
        <f t="shared" si="82"/>
        <v>0.55438388432266117</v>
      </c>
      <c r="Q128" s="41">
        <v>234567</v>
      </c>
      <c r="R128" s="42">
        <f t="shared" si="83"/>
        <v>2.96695253004968E-2</v>
      </c>
      <c r="S128" s="41">
        <v>478145</v>
      </c>
      <c r="T128" s="42">
        <f t="shared" si="84"/>
        <v>6.0478819163846759E-2</v>
      </c>
      <c r="U128" s="45">
        <f t="shared" si="85"/>
        <v>5095666</v>
      </c>
      <c r="V128" s="46">
        <f t="shared" si="86"/>
        <v>0.64453222878700467</v>
      </c>
      <c r="W128" s="41">
        <v>794499</v>
      </c>
      <c r="X128" s="42">
        <f t="shared" si="87"/>
        <v>0.10049328414363234</v>
      </c>
      <c r="Y128" s="41">
        <v>48153</v>
      </c>
      <c r="Z128" s="42">
        <f t="shared" si="88"/>
        <v>6.0906975482264017E-3</v>
      </c>
      <c r="AA128" s="41">
        <v>517379</v>
      </c>
      <c r="AB128" s="42">
        <f t="shared" si="89"/>
        <v>6.5441384894063245E-2</v>
      </c>
      <c r="AC128" s="41">
        <v>670178</v>
      </c>
      <c r="AD128" s="42">
        <f t="shared" si="90"/>
        <v>8.4768373756054116E-2</v>
      </c>
      <c r="AE128" s="41">
        <v>290738</v>
      </c>
      <c r="AF128" s="42">
        <f t="shared" si="91"/>
        <v>3.6774390459083497E-2</v>
      </c>
      <c r="AG128" s="41">
        <v>420457</v>
      </c>
      <c r="AH128" s="42">
        <f t="shared" si="92"/>
        <v>5.318207420170349E-2</v>
      </c>
      <c r="AI128" s="41">
        <v>0</v>
      </c>
      <c r="AJ128" s="42">
        <f t="shared" si="93"/>
        <v>0</v>
      </c>
      <c r="AK128" s="41">
        <v>0</v>
      </c>
      <c r="AL128" s="42">
        <f t="shared" si="94"/>
        <v>0</v>
      </c>
      <c r="AM128" s="41">
        <v>68921</v>
      </c>
      <c r="AN128" s="42">
        <f t="shared" si="95"/>
        <v>8.7175662102322148E-3</v>
      </c>
      <c r="AO128" s="47">
        <f t="shared" si="96"/>
        <v>2810325</v>
      </c>
      <c r="AP128" s="48">
        <f t="shared" si="97"/>
        <v>0.35546777121299533</v>
      </c>
      <c r="AQ128" s="41">
        <v>0</v>
      </c>
      <c r="AR128" s="42">
        <f t="shared" si="98"/>
        <v>0</v>
      </c>
      <c r="AS128" s="41">
        <v>0</v>
      </c>
      <c r="AT128" s="42">
        <f t="shared" si="99"/>
        <v>0</v>
      </c>
      <c r="AU128" s="49">
        <f t="shared" si="100"/>
        <v>7905991</v>
      </c>
      <c r="AV128" s="110"/>
      <c r="AW128" s="110"/>
      <c r="AX128" s="110"/>
      <c r="AY128" s="110"/>
    </row>
    <row r="129" spans="1:51" s="38" customFormat="1" x14ac:dyDescent="0.2">
      <c r="A129" s="98">
        <v>393002</v>
      </c>
      <c r="B129" s="99" t="s">
        <v>170</v>
      </c>
      <c r="C129" s="28">
        <v>1762096</v>
      </c>
      <c r="D129" s="29">
        <f>C129/$AU129</f>
        <v>0.44713806627635994</v>
      </c>
      <c r="E129" s="28">
        <v>304900</v>
      </c>
      <c r="F129" s="29">
        <f>E129/$AU129</f>
        <v>7.7369448887950568E-2</v>
      </c>
      <c r="G129" s="28">
        <v>0</v>
      </c>
      <c r="H129" s="29">
        <f>G129/$AU129</f>
        <v>0</v>
      </c>
      <c r="I129" s="28">
        <v>12691</v>
      </c>
      <c r="J129" s="29">
        <f>I129/$AU129</f>
        <v>3.2203859489569717E-3</v>
      </c>
      <c r="K129" s="28">
        <v>0</v>
      </c>
      <c r="L129" s="29">
        <f>K129/$AU129</f>
        <v>0</v>
      </c>
      <c r="M129" s="28">
        <v>0</v>
      </c>
      <c r="N129" s="29">
        <f>M129/$AU129</f>
        <v>0</v>
      </c>
      <c r="O129" s="30">
        <f>C129+E129+G129+I129+K129+M129</f>
        <v>2079687</v>
      </c>
      <c r="P129" s="31">
        <f>O129/$AU129</f>
        <v>0.52772790111326751</v>
      </c>
      <c r="Q129" s="28">
        <v>106385</v>
      </c>
      <c r="R129" s="29">
        <f>Q129/$AU129</f>
        <v>2.6995568448490066E-2</v>
      </c>
      <c r="S129" s="28">
        <v>134522</v>
      </c>
      <c r="T129" s="29">
        <f>S129/$AU129</f>
        <v>3.413543129978644E-2</v>
      </c>
      <c r="U129" s="32">
        <f>O129+Q129+S129</f>
        <v>2320594</v>
      </c>
      <c r="V129" s="33">
        <f>U129/$AU129</f>
        <v>0.58885890086154391</v>
      </c>
      <c r="W129" s="28">
        <v>342326</v>
      </c>
      <c r="X129" s="29">
        <f>W129/$AU129</f>
        <v>8.6866428206023499E-2</v>
      </c>
      <c r="Y129" s="28">
        <v>284069</v>
      </c>
      <c r="Z129" s="29">
        <f>Y129/$AU129</f>
        <v>7.2083509269108656E-2</v>
      </c>
      <c r="AA129" s="28">
        <v>76847</v>
      </c>
      <c r="AB129" s="29">
        <f>AA129/$AU129</f>
        <v>1.950019691273315E-2</v>
      </c>
      <c r="AC129" s="28">
        <v>367311</v>
      </c>
      <c r="AD129" s="29">
        <f>AC129/$AU129</f>
        <v>9.3206459955664178E-2</v>
      </c>
      <c r="AE129" s="28">
        <v>333225</v>
      </c>
      <c r="AF129" s="29">
        <f>AE129/$AU129</f>
        <v>8.4557017401401535E-2</v>
      </c>
      <c r="AG129" s="28">
        <v>209192</v>
      </c>
      <c r="AH129" s="29">
        <f>AG129/$AU129</f>
        <v>5.3083206794910312E-2</v>
      </c>
      <c r="AI129" s="28">
        <v>0</v>
      </c>
      <c r="AJ129" s="29">
        <f>AI129/$AU129</f>
        <v>0</v>
      </c>
      <c r="AK129" s="28"/>
      <c r="AL129" s="29">
        <f>AK129/$AU129</f>
        <v>0</v>
      </c>
      <c r="AM129" s="28">
        <v>7268</v>
      </c>
      <c r="AN129" s="29">
        <f>AM129/$AU129</f>
        <v>1.8442805986147088E-3</v>
      </c>
      <c r="AO129" s="34">
        <f>W129+Y129+AA129+AC129+AE129+AG129+AI129+AK129+AM129</f>
        <v>1620238</v>
      </c>
      <c r="AP129" s="35">
        <f>AO129/$AU129</f>
        <v>0.41114109913845603</v>
      </c>
      <c r="AQ129" s="28">
        <v>0</v>
      </c>
      <c r="AR129" s="29">
        <f>AQ129/$AU129</f>
        <v>0</v>
      </c>
      <c r="AS129" s="28"/>
      <c r="AT129" s="29">
        <f>AS129/$AU129</f>
        <v>0</v>
      </c>
      <c r="AU129" s="36">
        <f>U129+AO129+AQ129+AS129</f>
        <v>3940832</v>
      </c>
      <c r="AV129" s="37"/>
      <c r="AW129" s="37"/>
      <c r="AX129" s="37"/>
      <c r="AY129" s="37"/>
    </row>
    <row r="130" spans="1:51" s="38" customFormat="1" x14ac:dyDescent="0.2">
      <c r="A130" s="98">
        <v>394003</v>
      </c>
      <c r="B130" s="99" t="s">
        <v>171</v>
      </c>
      <c r="C130" s="28">
        <v>2522786</v>
      </c>
      <c r="D130" s="29">
        <f t="shared" si="75"/>
        <v>0.51646999357786838</v>
      </c>
      <c r="E130" s="28">
        <v>171691</v>
      </c>
      <c r="F130" s="29">
        <f t="shared" si="76"/>
        <v>3.5148938382953528E-2</v>
      </c>
      <c r="G130" s="28">
        <v>0</v>
      </c>
      <c r="H130" s="29">
        <f t="shared" si="77"/>
        <v>0</v>
      </c>
      <c r="I130" s="28">
        <v>0</v>
      </c>
      <c r="J130" s="29">
        <f t="shared" si="78"/>
        <v>0</v>
      </c>
      <c r="K130" s="28">
        <v>0</v>
      </c>
      <c r="L130" s="29">
        <f t="shared" si="79"/>
        <v>0</v>
      </c>
      <c r="M130" s="28">
        <v>186755</v>
      </c>
      <c r="N130" s="29">
        <f t="shared" si="80"/>
        <v>3.8232871773759176E-2</v>
      </c>
      <c r="O130" s="30">
        <f t="shared" si="81"/>
        <v>2881232</v>
      </c>
      <c r="P130" s="31">
        <f t="shared" si="82"/>
        <v>0.58985180373458113</v>
      </c>
      <c r="Q130" s="28">
        <v>133738</v>
      </c>
      <c r="R130" s="29">
        <f t="shared" si="83"/>
        <v>2.7379121336933439E-2</v>
      </c>
      <c r="S130" s="28">
        <v>73695</v>
      </c>
      <c r="T130" s="29">
        <f t="shared" si="84"/>
        <v>1.5086993576435342E-2</v>
      </c>
      <c r="U130" s="32">
        <f t="shared" si="85"/>
        <v>3088665</v>
      </c>
      <c r="V130" s="33">
        <f t="shared" si="86"/>
        <v>0.63231791864794984</v>
      </c>
      <c r="W130" s="28">
        <v>635612</v>
      </c>
      <c r="X130" s="29">
        <f t="shared" si="87"/>
        <v>0.13012380977142576</v>
      </c>
      <c r="Y130" s="28">
        <v>70896</v>
      </c>
      <c r="Z130" s="29">
        <f t="shared" si="88"/>
        <v>1.4513976478661511E-2</v>
      </c>
      <c r="AA130" s="28">
        <v>209479</v>
      </c>
      <c r="AB130" s="29">
        <f t="shared" si="89"/>
        <v>4.2884976286018034E-2</v>
      </c>
      <c r="AC130" s="28">
        <v>492223</v>
      </c>
      <c r="AD130" s="29">
        <f t="shared" si="90"/>
        <v>0.10076891565470837</v>
      </c>
      <c r="AE130" s="28">
        <v>361862</v>
      </c>
      <c r="AF130" s="29">
        <f t="shared" si="91"/>
        <v>7.4081140776932577E-2</v>
      </c>
      <c r="AG130" s="28">
        <v>22572</v>
      </c>
      <c r="AH130" s="29">
        <f t="shared" si="92"/>
        <v>4.6209867563240187E-3</v>
      </c>
      <c r="AI130" s="28">
        <v>0</v>
      </c>
      <c r="AJ130" s="29">
        <f t="shared" si="93"/>
        <v>0</v>
      </c>
      <c r="AK130" s="28">
        <v>0</v>
      </c>
      <c r="AL130" s="29">
        <f t="shared" si="94"/>
        <v>0</v>
      </c>
      <c r="AM130" s="28">
        <v>0</v>
      </c>
      <c r="AN130" s="29">
        <f t="shared" si="95"/>
        <v>0</v>
      </c>
      <c r="AO130" s="34">
        <f t="shared" si="96"/>
        <v>1792644</v>
      </c>
      <c r="AP130" s="35">
        <f t="shared" si="97"/>
        <v>0.36699380572407025</v>
      </c>
      <c r="AQ130" s="28">
        <v>3362</v>
      </c>
      <c r="AR130" s="29">
        <f t="shared" si="98"/>
        <v>6.882756279798578E-4</v>
      </c>
      <c r="AS130" s="28">
        <v>0</v>
      </c>
      <c r="AT130" s="29">
        <f t="shared" si="99"/>
        <v>0</v>
      </c>
      <c r="AU130" s="36">
        <f t="shared" si="100"/>
        <v>4884671</v>
      </c>
      <c r="AV130" s="37"/>
      <c r="AW130" s="37"/>
      <c r="AX130" s="37"/>
      <c r="AY130" s="37"/>
    </row>
    <row r="131" spans="1:51" s="38" customFormat="1" x14ac:dyDescent="0.2">
      <c r="A131" s="98">
        <v>395001</v>
      </c>
      <c r="B131" s="99" t="s">
        <v>172</v>
      </c>
      <c r="C131" s="28">
        <v>2111808</v>
      </c>
      <c r="D131" s="29">
        <f t="shared" si="75"/>
        <v>0.31834584999512339</v>
      </c>
      <c r="E131" s="28">
        <v>762782</v>
      </c>
      <c r="F131" s="29">
        <f t="shared" si="76"/>
        <v>0.11498606130433268</v>
      </c>
      <c r="G131" s="28">
        <v>0</v>
      </c>
      <c r="H131" s="29">
        <f t="shared" si="77"/>
        <v>0</v>
      </c>
      <c r="I131" s="28">
        <v>90341</v>
      </c>
      <c r="J131" s="29">
        <f t="shared" si="78"/>
        <v>1.3618511926467482E-2</v>
      </c>
      <c r="K131" s="28">
        <v>0</v>
      </c>
      <c r="L131" s="29">
        <f t="shared" si="79"/>
        <v>0</v>
      </c>
      <c r="M131" s="28">
        <v>605894</v>
      </c>
      <c r="N131" s="29">
        <f t="shared" si="80"/>
        <v>9.1335879226210573E-2</v>
      </c>
      <c r="O131" s="30">
        <f t="shared" si="81"/>
        <v>3570825</v>
      </c>
      <c r="P131" s="31">
        <f t="shared" si="82"/>
        <v>0.53828630245213416</v>
      </c>
      <c r="Q131" s="28">
        <v>255233</v>
      </c>
      <c r="R131" s="29">
        <f t="shared" si="83"/>
        <v>3.8475262112751409E-2</v>
      </c>
      <c r="S131" s="28">
        <v>613997</v>
      </c>
      <c r="T131" s="29">
        <f t="shared" si="84"/>
        <v>9.255737115280166E-2</v>
      </c>
      <c r="U131" s="32">
        <f t="shared" si="85"/>
        <v>4440055</v>
      </c>
      <c r="V131" s="33">
        <f t="shared" si="86"/>
        <v>0.66931893571768719</v>
      </c>
      <c r="W131" s="28">
        <v>459416</v>
      </c>
      <c r="X131" s="29">
        <f t="shared" si="87"/>
        <v>6.9254959267774155E-2</v>
      </c>
      <c r="Y131" s="28">
        <v>93085</v>
      </c>
      <c r="Z131" s="29">
        <f t="shared" si="88"/>
        <v>1.4032157964547941E-2</v>
      </c>
      <c r="AA131" s="28">
        <v>98536</v>
      </c>
      <c r="AB131" s="29">
        <f t="shared" si="89"/>
        <v>1.4853872452002965E-2</v>
      </c>
      <c r="AC131" s="28">
        <v>678344</v>
      </c>
      <c r="AD131" s="29">
        <f t="shared" si="90"/>
        <v>0.10225740089491657</v>
      </c>
      <c r="AE131" s="28">
        <v>339847</v>
      </c>
      <c r="AF131" s="29">
        <f t="shared" si="91"/>
        <v>5.1230453754930703E-2</v>
      </c>
      <c r="AG131" s="28">
        <v>312050</v>
      </c>
      <c r="AH131" s="29">
        <f t="shared" si="92"/>
        <v>4.7040177180396256E-2</v>
      </c>
      <c r="AI131" s="28">
        <v>0</v>
      </c>
      <c r="AJ131" s="29">
        <f t="shared" si="93"/>
        <v>0</v>
      </c>
      <c r="AK131" s="28">
        <v>0</v>
      </c>
      <c r="AL131" s="29">
        <f t="shared" si="94"/>
        <v>0</v>
      </c>
      <c r="AM131" s="28">
        <v>212358</v>
      </c>
      <c r="AN131" s="29">
        <f t="shared" si="95"/>
        <v>3.2012042767744234E-2</v>
      </c>
      <c r="AO131" s="34">
        <f t="shared" si="96"/>
        <v>2193636</v>
      </c>
      <c r="AP131" s="35">
        <f t="shared" si="97"/>
        <v>0.33068106428231281</v>
      </c>
      <c r="AQ131" s="28">
        <v>0</v>
      </c>
      <c r="AR131" s="29">
        <f t="shared" si="98"/>
        <v>0</v>
      </c>
      <c r="AS131" s="28">
        <v>0</v>
      </c>
      <c r="AT131" s="29">
        <f t="shared" si="99"/>
        <v>0</v>
      </c>
      <c r="AU131" s="36">
        <f t="shared" si="100"/>
        <v>6633691</v>
      </c>
      <c r="AV131" s="37"/>
      <c r="AW131" s="37"/>
      <c r="AX131" s="37"/>
      <c r="AY131" s="37"/>
    </row>
    <row r="132" spans="1:51" s="38" customFormat="1" x14ac:dyDescent="0.2">
      <c r="A132" s="98">
        <v>395002</v>
      </c>
      <c r="B132" s="99" t="s">
        <v>173</v>
      </c>
      <c r="C132" s="28">
        <v>2037813</v>
      </c>
      <c r="D132" s="29">
        <f t="shared" si="75"/>
        <v>0.32155966646878992</v>
      </c>
      <c r="E132" s="28">
        <v>734908</v>
      </c>
      <c r="F132" s="29">
        <f t="shared" si="76"/>
        <v>0.11596587683229298</v>
      </c>
      <c r="G132" s="28">
        <v>0</v>
      </c>
      <c r="H132" s="29">
        <f t="shared" si="77"/>
        <v>0</v>
      </c>
      <c r="I132" s="28">
        <v>228053</v>
      </c>
      <c r="J132" s="29">
        <f t="shared" si="78"/>
        <v>3.5985954853171978E-2</v>
      </c>
      <c r="K132" s="28">
        <v>0</v>
      </c>
      <c r="L132" s="29">
        <f t="shared" si="79"/>
        <v>0</v>
      </c>
      <c r="M132" s="28">
        <v>567359</v>
      </c>
      <c r="N132" s="29">
        <f t="shared" si="80"/>
        <v>8.952723866619075E-2</v>
      </c>
      <c r="O132" s="30">
        <f t="shared" si="81"/>
        <v>3568133</v>
      </c>
      <c r="P132" s="31">
        <f t="shared" si="82"/>
        <v>0.56303873682044558</v>
      </c>
      <c r="Q132" s="28">
        <v>266873</v>
      </c>
      <c r="R132" s="29">
        <f t="shared" si="83"/>
        <v>4.2111613219429543E-2</v>
      </c>
      <c r="S132" s="28">
        <v>325110</v>
      </c>
      <c r="T132" s="29">
        <f t="shared" si="84"/>
        <v>5.1301205343997847E-2</v>
      </c>
      <c r="U132" s="32">
        <f t="shared" si="85"/>
        <v>4160116</v>
      </c>
      <c r="V132" s="33">
        <f t="shared" si="86"/>
        <v>0.65645155538387301</v>
      </c>
      <c r="W132" s="28">
        <v>562375</v>
      </c>
      <c r="X132" s="29">
        <f t="shared" si="87"/>
        <v>8.8740781136633112E-2</v>
      </c>
      <c r="Y132" s="28">
        <v>105005</v>
      </c>
      <c r="Z132" s="29">
        <f t="shared" si="88"/>
        <v>1.6569416711717553E-2</v>
      </c>
      <c r="AA132" s="28">
        <v>98764</v>
      </c>
      <c r="AB132" s="29">
        <f t="shared" si="89"/>
        <v>1.5584609038770273E-2</v>
      </c>
      <c r="AC132" s="28">
        <v>418090</v>
      </c>
      <c r="AD132" s="29">
        <f t="shared" si="90"/>
        <v>6.5973119689557561E-2</v>
      </c>
      <c r="AE132" s="28">
        <v>469893</v>
      </c>
      <c r="AF132" s="29">
        <f t="shared" si="91"/>
        <v>7.4147449425447334E-2</v>
      </c>
      <c r="AG132" s="28">
        <v>296707</v>
      </c>
      <c r="AH132" s="29">
        <f t="shared" si="92"/>
        <v>4.6819312644955771E-2</v>
      </c>
      <c r="AI132" s="28">
        <v>0</v>
      </c>
      <c r="AJ132" s="29">
        <f t="shared" si="93"/>
        <v>0</v>
      </c>
      <c r="AK132" s="28">
        <v>0</v>
      </c>
      <c r="AL132" s="29">
        <f t="shared" si="94"/>
        <v>0</v>
      </c>
      <c r="AM132" s="28">
        <v>226328</v>
      </c>
      <c r="AN132" s="29">
        <f t="shared" si="95"/>
        <v>3.5713755969045385E-2</v>
      </c>
      <c r="AO132" s="34">
        <f t="shared" si="96"/>
        <v>2177162</v>
      </c>
      <c r="AP132" s="35">
        <f t="shared" si="97"/>
        <v>0.34354844461612699</v>
      </c>
      <c r="AQ132" s="28">
        <v>0</v>
      </c>
      <c r="AR132" s="29">
        <f t="shared" si="98"/>
        <v>0</v>
      </c>
      <c r="AS132" s="28">
        <v>0</v>
      </c>
      <c r="AT132" s="29">
        <f t="shared" si="99"/>
        <v>0</v>
      </c>
      <c r="AU132" s="36">
        <f t="shared" si="100"/>
        <v>6337278</v>
      </c>
      <c r="AV132" s="37"/>
      <c r="AW132" s="37"/>
      <c r="AX132" s="37"/>
      <c r="AY132" s="37"/>
    </row>
    <row r="133" spans="1:51" s="111" customFormat="1" x14ac:dyDescent="0.2">
      <c r="A133" s="100">
        <v>395003</v>
      </c>
      <c r="B133" s="77" t="s">
        <v>174</v>
      </c>
      <c r="C133" s="41">
        <v>1370280</v>
      </c>
      <c r="D133" s="42">
        <f t="shared" si="75"/>
        <v>0.29079336837986069</v>
      </c>
      <c r="E133" s="41">
        <v>387583</v>
      </c>
      <c r="F133" s="42">
        <f t="shared" si="76"/>
        <v>8.2250756120480148E-2</v>
      </c>
      <c r="G133" s="41">
        <v>0</v>
      </c>
      <c r="H133" s="42">
        <f t="shared" si="77"/>
        <v>0</v>
      </c>
      <c r="I133" s="41">
        <v>91801</v>
      </c>
      <c r="J133" s="42">
        <f t="shared" si="78"/>
        <v>1.9481508896458818E-2</v>
      </c>
      <c r="K133" s="41">
        <v>0</v>
      </c>
      <c r="L133" s="42">
        <f t="shared" si="79"/>
        <v>0</v>
      </c>
      <c r="M133" s="41">
        <v>490267</v>
      </c>
      <c r="N133" s="42">
        <f t="shared" si="80"/>
        <v>0.10404179608217966</v>
      </c>
      <c r="O133" s="43">
        <f t="shared" si="81"/>
        <v>2339931</v>
      </c>
      <c r="P133" s="44">
        <f t="shared" si="82"/>
        <v>0.49656742947897931</v>
      </c>
      <c r="Q133" s="41">
        <v>234717</v>
      </c>
      <c r="R133" s="42">
        <f t="shared" si="83"/>
        <v>4.981036506846466E-2</v>
      </c>
      <c r="S133" s="41">
        <v>415934</v>
      </c>
      <c r="T133" s="42">
        <f t="shared" si="84"/>
        <v>8.8267251133862398E-2</v>
      </c>
      <c r="U133" s="45">
        <f t="shared" si="85"/>
        <v>2990582</v>
      </c>
      <c r="V133" s="46">
        <f t="shared" si="86"/>
        <v>0.63464504568130631</v>
      </c>
      <c r="W133" s="41">
        <v>524903</v>
      </c>
      <c r="X133" s="42">
        <f t="shared" si="87"/>
        <v>0.11139205961022128</v>
      </c>
      <c r="Y133" s="41">
        <v>71957</v>
      </c>
      <c r="Z133" s="42">
        <f t="shared" si="88"/>
        <v>1.5270323151844612E-2</v>
      </c>
      <c r="AA133" s="41">
        <v>79497</v>
      </c>
      <c r="AB133" s="42">
        <f t="shared" si="89"/>
        <v>1.687042094031423E-2</v>
      </c>
      <c r="AC133" s="41">
        <v>404164</v>
      </c>
      <c r="AD133" s="42">
        <f t="shared" si="90"/>
        <v>8.5769485753187671E-2</v>
      </c>
      <c r="AE133" s="41">
        <v>221052</v>
      </c>
      <c r="AF133" s="42">
        <f t="shared" si="91"/>
        <v>4.6910453095064482E-2</v>
      </c>
      <c r="AG133" s="41">
        <v>265868</v>
      </c>
      <c r="AH133" s="42">
        <f t="shared" si="92"/>
        <v>5.6421060852100885E-2</v>
      </c>
      <c r="AI133" s="41">
        <v>0</v>
      </c>
      <c r="AJ133" s="42">
        <f t="shared" si="93"/>
        <v>0</v>
      </c>
      <c r="AK133" s="41">
        <v>0</v>
      </c>
      <c r="AL133" s="42">
        <f t="shared" si="94"/>
        <v>0</v>
      </c>
      <c r="AM133" s="41">
        <v>154189</v>
      </c>
      <c r="AN133" s="42">
        <f t="shared" si="95"/>
        <v>3.2721150915960485E-2</v>
      </c>
      <c r="AO133" s="47">
        <f t="shared" si="96"/>
        <v>1721630</v>
      </c>
      <c r="AP133" s="48">
        <f t="shared" si="97"/>
        <v>0.36535495431869364</v>
      </c>
      <c r="AQ133" s="41">
        <v>0</v>
      </c>
      <c r="AR133" s="42">
        <f t="shared" si="98"/>
        <v>0</v>
      </c>
      <c r="AS133" s="41">
        <v>0</v>
      </c>
      <c r="AT133" s="42">
        <f t="shared" si="99"/>
        <v>0</v>
      </c>
      <c r="AU133" s="49">
        <f t="shared" si="100"/>
        <v>4712212</v>
      </c>
      <c r="AV133" s="110"/>
      <c r="AW133" s="110"/>
      <c r="AX133" s="110"/>
      <c r="AY133" s="110"/>
    </row>
    <row r="134" spans="1:51" s="38" customFormat="1" x14ac:dyDescent="0.2">
      <c r="A134" s="98">
        <v>395004</v>
      </c>
      <c r="B134" s="99" t="s">
        <v>175</v>
      </c>
      <c r="C134" s="28">
        <v>1891216</v>
      </c>
      <c r="D134" s="29">
        <f t="shared" si="75"/>
        <v>0.32892417728779683</v>
      </c>
      <c r="E134" s="28">
        <v>478886</v>
      </c>
      <c r="F134" s="29">
        <f t="shared" si="76"/>
        <v>8.3288838273705312E-2</v>
      </c>
      <c r="G134" s="28">
        <v>0</v>
      </c>
      <c r="H134" s="29">
        <f t="shared" si="77"/>
        <v>0</v>
      </c>
      <c r="I134" s="28">
        <v>97025</v>
      </c>
      <c r="J134" s="29">
        <f t="shared" si="78"/>
        <v>1.6874787597687672E-2</v>
      </c>
      <c r="K134" s="28">
        <v>0</v>
      </c>
      <c r="L134" s="29">
        <f t="shared" si="79"/>
        <v>0</v>
      </c>
      <c r="M134" s="28">
        <v>693449</v>
      </c>
      <c r="N134" s="29">
        <f t="shared" si="80"/>
        <v>0.12060607662797133</v>
      </c>
      <c r="O134" s="30">
        <f t="shared" si="81"/>
        <v>3160576</v>
      </c>
      <c r="P134" s="31">
        <f t="shared" si="82"/>
        <v>0.54969387978716111</v>
      </c>
      <c r="Q134" s="28">
        <v>334708</v>
      </c>
      <c r="R134" s="29">
        <f t="shared" si="83"/>
        <v>5.8213103913907188E-2</v>
      </c>
      <c r="S134" s="28">
        <v>322553</v>
      </c>
      <c r="T134" s="29">
        <f t="shared" si="84"/>
        <v>5.6099081308909574E-2</v>
      </c>
      <c r="U134" s="32">
        <f t="shared" si="85"/>
        <v>3817837</v>
      </c>
      <c r="V134" s="33">
        <f t="shared" si="86"/>
        <v>0.66400606500997794</v>
      </c>
      <c r="W134" s="28">
        <v>594065</v>
      </c>
      <c r="X134" s="29">
        <f t="shared" si="87"/>
        <v>0.10332100689740094</v>
      </c>
      <c r="Y134" s="28">
        <v>126398</v>
      </c>
      <c r="Z134" s="29">
        <f t="shared" si="88"/>
        <v>2.1983400183174712E-2</v>
      </c>
      <c r="AA134" s="28">
        <v>90384</v>
      </c>
      <c r="AB134" s="29">
        <f t="shared" si="89"/>
        <v>1.5719771215969104E-2</v>
      </c>
      <c r="AC134" s="28">
        <v>373308</v>
      </c>
      <c r="AD134" s="29">
        <f t="shared" si="90"/>
        <v>6.49264953209749E-2</v>
      </c>
      <c r="AE134" s="28">
        <v>269807</v>
      </c>
      <c r="AF134" s="29">
        <f t="shared" si="91"/>
        <v>4.6925388481003014E-2</v>
      </c>
      <c r="AG134" s="28">
        <v>272990</v>
      </c>
      <c r="AH134" s="29">
        <f t="shared" si="92"/>
        <v>4.7478982389000335E-2</v>
      </c>
      <c r="AI134" s="28">
        <v>0</v>
      </c>
      <c r="AJ134" s="29">
        <f t="shared" si="93"/>
        <v>0</v>
      </c>
      <c r="AK134" s="28">
        <v>0</v>
      </c>
      <c r="AL134" s="29">
        <f t="shared" si="94"/>
        <v>0</v>
      </c>
      <c r="AM134" s="28">
        <v>204913</v>
      </c>
      <c r="AN134" s="29">
        <f t="shared" si="95"/>
        <v>3.5638890502499083E-2</v>
      </c>
      <c r="AO134" s="34">
        <f t="shared" si="96"/>
        <v>1931865</v>
      </c>
      <c r="AP134" s="35">
        <f t="shared" si="97"/>
        <v>0.33599393499002211</v>
      </c>
      <c r="AQ134" s="28">
        <v>0</v>
      </c>
      <c r="AR134" s="29">
        <f t="shared" si="98"/>
        <v>0</v>
      </c>
      <c r="AS134" s="28">
        <v>0</v>
      </c>
      <c r="AT134" s="29">
        <f t="shared" si="99"/>
        <v>0</v>
      </c>
      <c r="AU134" s="36">
        <f t="shared" si="100"/>
        <v>5749702</v>
      </c>
      <c r="AV134" s="37"/>
      <c r="AW134" s="37"/>
      <c r="AX134" s="37"/>
      <c r="AY134" s="37"/>
    </row>
    <row r="135" spans="1:51" s="38" customFormat="1" x14ac:dyDescent="0.2">
      <c r="A135" s="98">
        <v>395005</v>
      </c>
      <c r="B135" s="99" t="s">
        <v>176</v>
      </c>
      <c r="C135" s="28">
        <v>2842153</v>
      </c>
      <c r="D135" s="29">
        <f t="shared" si="75"/>
        <v>0.309940247565895</v>
      </c>
      <c r="E135" s="28">
        <v>708907</v>
      </c>
      <c r="F135" s="29">
        <f t="shared" si="76"/>
        <v>7.7307172091437698E-2</v>
      </c>
      <c r="G135" s="28">
        <v>0</v>
      </c>
      <c r="H135" s="29">
        <f t="shared" si="77"/>
        <v>0</v>
      </c>
      <c r="I135" s="28">
        <v>709630</v>
      </c>
      <c r="J135" s="29">
        <f t="shared" si="78"/>
        <v>7.7386016122350229E-2</v>
      </c>
      <c r="K135" s="28">
        <v>0</v>
      </c>
      <c r="L135" s="29">
        <f t="shared" si="79"/>
        <v>0</v>
      </c>
      <c r="M135" s="28">
        <v>836328</v>
      </c>
      <c r="N135" s="29">
        <f t="shared" si="80"/>
        <v>9.1202587392828549E-2</v>
      </c>
      <c r="O135" s="30">
        <f t="shared" si="81"/>
        <v>5097018</v>
      </c>
      <c r="P135" s="31">
        <f t="shared" si="82"/>
        <v>0.55583602317251146</v>
      </c>
      <c r="Q135" s="28">
        <v>563372</v>
      </c>
      <c r="R135" s="29">
        <f t="shared" si="83"/>
        <v>6.143640301971548E-2</v>
      </c>
      <c r="S135" s="28">
        <v>363355</v>
      </c>
      <c r="T135" s="29">
        <f t="shared" si="84"/>
        <v>3.9624305466421331E-2</v>
      </c>
      <c r="U135" s="32">
        <f t="shared" si="85"/>
        <v>6023745</v>
      </c>
      <c r="V135" s="33">
        <f t="shared" si="86"/>
        <v>0.65689673165864826</v>
      </c>
      <c r="W135" s="28">
        <v>960155</v>
      </c>
      <c r="X135" s="29">
        <f t="shared" si="87"/>
        <v>0.10470607261524342</v>
      </c>
      <c r="Y135" s="28">
        <v>120036</v>
      </c>
      <c r="Z135" s="29">
        <f t="shared" si="88"/>
        <v>1.3090072053411542E-2</v>
      </c>
      <c r="AA135" s="28">
        <v>152250</v>
      </c>
      <c r="AB135" s="29">
        <f t="shared" si="89"/>
        <v>1.6603048003364883E-2</v>
      </c>
      <c r="AC135" s="28">
        <v>963290</v>
      </c>
      <c r="AD135" s="29">
        <f t="shared" si="90"/>
        <v>0.10504794818496788</v>
      </c>
      <c r="AE135" s="28">
        <v>469891</v>
      </c>
      <c r="AF135" s="29">
        <f t="shared" si="91"/>
        <v>5.1242186071258647E-2</v>
      </c>
      <c r="AG135" s="28">
        <v>220020</v>
      </c>
      <c r="AH135" s="29">
        <f t="shared" si="92"/>
        <v>2.39934490752075E-2</v>
      </c>
      <c r="AI135" s="28">
        <v>0</v>
      </c>
      <c r="AJ135" s="29">
        <f t="shared" si="93"/>
        <v>0</v>
      </c>
      <c r="AK135" s="28">
        <v>0</v>
      </c>
      <c r="AL135" s="29">
        <f t="shared" si="94"/>
        <v>0</v>
      </c>
      <c r="AM135" s="28">
        <v>260616</v>
      </c>
      <c r="AN135" s="29">
        <f t="shared" si="95"/>
        <v>2.8420492337897816E-2</v>
      </c>
      <c r="AO135" s="34">
        <f t="shared" si="96"/>
        <v>3146258</v>
      </c>
      <c r="AP135" s="35">
        <f t="shared" si="97"/>
        <v>0.34310326834135169</v>
      </c>
      <c r="AQ135" s="28">
        <v>0</v>
      </c>
      <c r="AR135" s="29">
        <f t="shared" si="98"/>
        <v>0</v>
      </c>
      <c r="AS135" s="28">
        <v>0</v>
      </c>
      <c r="AT135" s="29">
        <f t="shared" si="99"/>
        <v>0</v>
      </c>
      <c r="AU135" s="36">
        <f t="shared" si="100"/>
        <v>9170003</v>
      </c>
      <c r="AV135" s="37"/>
      <c r="AW135" s="37"/>
      <c r="AX135" s="37"/>
      <c r="AY135" s="37"/>
    </row>
    <row r="136" spans="1:51" s="38" customFormat="1" x14ac:dyDescent="0.2">
      <c r="A136" s="98">
        <v>395006</v>
      </c>
      <c r="B136" s="99" t="s">
        <v>177</v>
      </c>
      <c r="C136" s="28">
        <v>1609484</v>
      </c>
      <c r="D136" s="29">
        <f t="shared" si="75"/>
        <v>0.28035194927103413</v>
      </c>
      <c r="E136" s="28">
        <v>494796</v>
      </c>
      <c r="F136" s="29">
        <f t="shared" si="76"/>
        <v>8.6187264422330767E-2</v>
      </c>
      <c r="G136" s="28">
        <v>0</v>
      </c>
      <c r="H136" s="29">
        <f t="shared" si="77"/>
        <v>0</v>
      </c>
      <c r="I136" s="28">
        <v>144791</v>
      </c>
      <c r="J136" s="29">
        <f t="shared" si="78"/>
        <v>2.5220778266141386E-2</v>
      </c>
      <c r="K136" s="28">
        <v>0</v>
      </c>
      <c r="L136" s="29">
        <f t="shared" si="79"/>
        <v>0</v>
      </c>
      <c r="M136" s="28">
        <v>806547</v>
      </c>
      <c r="N136" s="29">
        <f t="shared" si="80"/>
        <v>0.14049038302257416</v>
      </c>
      <c r="O136" s="30">
        <f t="shared" si="81"/>
        <v>3055618</v>
      </c>
      <c r="P136" s="31">
        <f t="shared" si="82"/>
        <v>0.5322503749820805</v>
      </c>
      <c r="Q136" s="28">
        <v>283168</v>
      </c>
      <c r="R136" s="29">
        <f t="shared" si="83"/>
        <v>4.932431808652972E-2</v>
      </c>
      <c r="S136" s="28">
        <v>431165</v>
      </c>
      <c r="T136" s="29">
        <f t="shared" si="84"/>
        <v>7.5103541388075581E-2</v>
      </c>
      <c r="U136" s="32">
        <f t="shared" si="85"/>
        <v>3769951</v>
      </c>
      <c r="V136" s="33">
        <f t="shared" si="86"/>
        <v>0.65667823445668572</v>
      </c>
      <c r="W136" s="28">
        <v>385969</v>
      </c>
      <c r="X136" s="29">
        <f t="shared" si="87"/>
        <v>6.7230964401132146E-2</v>
      </c>
      <c r="Y136" s="28">
        <v>194476</v>
      </c>
      <c r="Z136" s="29">
        <f t="shared" si="88"/>
        <v>3.3875282815134314E-2</v>
      </c>
      <c r="AA136" s="28">
        <v>194234</v>
      </c>
      <c r="AB136" s="29">
        <f t="shared" si="89"/>
        <v>3.3833129446897293E-2</v>
      </c>
      <c r="AC136" s="28">
        <v>430956</v>
      </c>
      <c r="AD136" s="29">
        <f t="shared" si="90"/>
        <v>7.5067136206416335E-2</v>
      </c>
      <c r="AE136" s="28">
        <v>294903</v>
      </c>
      <c r="AF136" s="29">
        <f t="shared" si="91"/>
        <v>5.1368408071081027E-2</v>
      </c>
      <c r="AG136" s="28">
        <v>268954</v>
      </c>
      <c r="AH136" s="29">
        <f t="shared" si="92"/>
        <v>4.6848417358757041E-2</v>
      </c>
      <c r="AI136" s="28">
        <v>0</v>
      </c>
      <c r="AJ136" s="29">
        <f t="shared" si="93"/>
        <v>0</v>
      </c>
      <c r="AK136" s="28">
        <v>0</v>
      </c>
      <c r="AL136" s="29">
        <f t="shared" si="94"/>
        <v>0</v>
      </c>
      <c r="AM136" s="28">
        <v>201498</v>
      </c>
      <c r="AN136" s="29">
        <f t="shared" si="95"/>
        <v>3.5098427243896078E-2</v>
      </c>
      <c r="AO136" s="34">
        <f t="shared" si="96"/>
        <v>1970990</v>
      </c>
      <c r="AP136" s="35">
        <f t="shared" si="97"/>
        <v>0.34332176554331423</v>
      </c>
      <c r="AQ136" s="28">
        <v>0</v>
      </c>
      <c r="AR136" s="29">
        <f t="shared" si="98"/>
        <v>0</v>
      </c>
      <c r="AS136" s="28">
        <v>0</v>
      </c>
      <c r="AT136" s="29">
        <f t="shared" si="99"/>
        <v>0</v>
      </c>
      <c r="AU136" s="36">
        <f t="shared" si="100"/>
        <v>5740941</v>
      </c>
      <c r="AV136" s="37"/>
      <c r="AW136" s="37"/>
      <c r="AX136" s="37"/>
      <c r="AY136" s="37"/>
    </row>
    <row r="137" spans="1:51" s="38" customFormat="1" x14ac:dyDescent="0.2">
      <c r="A137" s="98">
        <v>395007</v>
      </c>
      <c r="B137" s="99" t="s">
        <v>178</v>
      </c>
      <c r="C137" s="28">
        <v>1043450</v>
      </c>
      <c r="D137" s="29">
        <f t="shared" si="75"/>
        <v>0.27814170579540742</v>
      </c>
      <c r="E137" s="28">
        <v>181579</v>
      </c>
      <c r="F137" s="29">
        <f t="shared" si="76"/>
        <v>4.8401641474554877E-2</v>
      </c>
      <c r="G137" s="28">
        <v>0</v>
      </c>
      <c r="H137" s="29">
        <f t="shared" si="77"/>
        <v>0</v>
      </c>
      <c r="I137" s="28">
        <v>103082</v>
      </c>
      <c r="J137" s="29">
        <f t="shared" si="78"/>
        <v>2.7477505694381323E-2</v>
      </c>
      <c r="K137" s="28">
        <v>0</v>
      </c>
      <c r="L137" s="29">
        <f t="shared" si="79"/>
        <v>0</v>
      </c>
      <c r="M137" s="28">
        <v>363321</v>
      </c>
      <c r="N137" s="29">
        <f t="shared" si="80"/>
        <v>9.6846732178152498E-2</v>
      </c>
      <c r="O137" s="30">
        <f t="shared" si="81"/>
        <v>1691432</v>
      </c>
      <c r="P137" s="31">
        <f t="shared" si="82"/>
        <v>0.45086758514249614</v>
      </c>
      <c r="Q137" s="28">
        <v>191313</v>
      </c>
      <c r="R137" s="29">
        <f t="shared" si="83"/>
        <v>5.0996333471500108E-2</v>
      </c>
      <c r="S137" s="28">
        <v>415885</v>
      </c>
      <c r="T137" s="29">
        <f t="shared" si="84"/>
        <v>0.11085817558553167</v>
      </c>
      <c r="U137" s="32">
        <f t="shared" si="85"/>
        <v>2298630</v>
      </c>
      <c r="V137" s="33">
        <f t="shared" si="86"/>
        <v>0.61272209419952794</v>
      </c>
      <c r="W137" s="28">
        <v>338738</v>
      </c>
      <c r="X137" s="29">
        <f t="shared" si="87"/>
        <v>9.02938953833195E-2</v>
      </c>
      <c r="Y137" s="28">
        <v>50209</v>
      </c>
      <c r="Z137" s="29">
        <f t="shared" si="88"/>
        <v>1.3383695343602101E-2</v>
      </c>
      <c r="AA137" s="28">
        <v>58452</v>
      </c>
      <c r="AB137" s="29">
        <f t="shared" si="89"/>
        <v>1.5580946846665538E-2</v>
      </c>
      <c r="AC137" s="28">
        <v>468279</v>
      </c>
      <c r="AD137" s="29">
        <f t="shared" si="90"/>
        <v>0.12482430384605644</v>
      </c>
      <c r="AE137" s="28">
        <v>322928</v>
      </c>
      <c r="AF137" s="29">
        <f t="shared" si="91"/>
        <v>8.6079586725860691E-2</v>
      </c>
      <c r="AG137" s="28">
        <v>117618</v>
      </c>
      <c r="AH137" s="29">
        <f t="shared" si="92"/>
        <v>3.1352217310119536E-2</v>
      </c>
      <c r="AI137" s="28">
        <v>0</v>
      </c>
      <c r="AJ137" s="29">
        <f t="shared" si="93"/>
        <v>0</v>
      </c>
      <c r="AK137" s="28">
        <v>0</v>
      </c>
      <c r="AL137" s="29">
        <f t="shared" si="94"/>
        <v>0</v>
      </c>
      <c r="AM137" s="28">
        <v>96651</v>
      </c>
      <c r="AN137" s="29">
        <f t="shared" si="95"/>
        <v>2.5763260344848268E-2</v>
      </c>
      <c r="AO137" s="34">
        <f t="shared" si="96"/>
        <v>1452875</v>
      </c>
      <c r="AP137" s="35">
        <f t="shared" si="97"/>
        <v>0.38727790580047206</v>
      </c>
      <c r="AQ137" s="28">
        <v>0</v>
      </c>
      <c r="AR137" s="29">
        <f t="shared" si="98"/>
        <v>0</v>
      </c>
      <c r="AS137" s="28">
        <v>0</v>
      </c>
      <c r="AT137" s="29">
        <f t="shared" si="99"/>
        <v>0</v>
      </c>
      <c r="AU137" s="36">
        <f t="shared" si="100"/>
        <v>3751505</v>
      </c>
      <c r="AV137" s="37"/>
      <c r="AW137" s="37"/>
      <c r="AX137" s="37"/>
      <c r="AY137" s="37"/>
    </row>
    <row r="138" spans="1:51" s="111" customFormat="1" x14ac:dyDescent="0.2">
      <c r="A138" s="100">
        <v>397001</v>
      </c>
      <c r="B138" s="77" t="s">
        <v>179</v>
      </c>
      <c r="C138" s="41">
        <v>2143225</v>
      </c>
      <c r="D138" s="42">
        <f t="shared" si="75"/>
        <v>0.4666320194837062</v>
      </c>
      <c r="E138" s="41">
        <v>61575</v>
      </c>
      <c r="F138" s="42">
        <f t="shared" si="76"/>
        <v>1.3406369653073853E-2</v>
      </c>
      <c r="G138" s="41">
        <v>0</v>
      </c>
      <c r="H138" s="42">
        <f t="shared" si="77"/>
        <v>0</v>
      </c>
      <c r="I138" s="41">
        <v>0</v>
      </c>
      <c r="J138" s="42">
        <f t="shared" si="78"/>
        <v>0</v>
      </c>
      <c r="K138" s="41">
        <v>0</v>
      </c>
      <c r="L138" s="42">
        <f t="shared" si="79"/>
        <v>0</v>
      </c>
      <c r="M138" s="41">
        <v>424073</v>
      </c>
      <c r="N138" s="42">
        <f t="shared" si="80"/>
        <v>9.2330968703012384E-2</v>
      </c>
      <c r="O138" s="43">
        <f t="shared" si="81"/>
        <v>2628873</v>
      </c>
      <c r="P138" s="44">
        <f t="shared" si="82"/>
        <v>0.57236935783979237</v>
      </c>
      <c r="Q138" s="41">
        <v>213054</v>
      </c>
      <c r="R138" s="42">
        <f t="shared" si="83"/>
        <v>4.6387018758684478E-2</v>
      </c>
      <c r="S138" s="41">
        <v>11045</v>
      </c>
      <c r="T138" s="42">
        <f t="shared" si="84"/>
        <v>2.40476415457898E-3</v>
      </c>
      <c r="U138" s="45">
        <f t="shared" si="85"/>
        <v>2852972</v>
      </c>
      <c r="V138" s="46">
        <f t="shared" si="86"/>
        <v>0.62116114075305584</v>
      </c>
      <c r="W138" s="41">
        <v>725949</v>
      </c>
      <c r="X138" s="42">
        <f t="shared" si="87"/>
        <v>0.15805668929402047</v>
      </c>
      <c r="Y138" s="41">
        <v>0</v>
      </c>
      <c r="Z138" s="42">
        <f t="shared" si="88"/>
        <v>0</v>
      </c>
      <c r="AA138" s="41">
        <v>167074</v>
      </c>
      <c r="AB138" s="42">
        <f t="shared" si="89"/>
        <v>3.6376058520790268E-2</v>
      </c>
      <c r="AC138" s="41">
        <v>271977</v>
      </c>
      <c r="AD138" s="42">
        <f t="shared" si="90"/>
        <v>5.9215983745579653E-2</v>
      </c>
      <c r="AE138" s="41">
        <v>239152</v>
      </c>
      <c r="AF138" s="42">
        <f t="shared" si="91"/>
        <v>5.2069185794103419E-2</v>
      </c>
      <c r="AG138" s="41">
        <v>332441</v>
      </c>
      <c r="AH138" s="42">
        <f t="shared" si="92"/>
        <v>7.2380461775680471E-2</v>
      </c>
      <c r="AI138" s="41">
        <v>0</v>
      </c>
      <c r="AJ138" s="42">
        <f t="shared" si="93"/>
        <v>0</v>
      </c>
      <c r="AK138" s="41">
        <v>0</v>
      </c>
      <c r="AL138" s="42">
        <f t="shared" si="94"/>
        <v>0</v>
      </c>
      <c r="AM138" s="41">
        <v>3401</v>
      </c>
      <c r="AN138" s="42">
        <f t="shared" si="95"/>
        <v>7.4048011676986067E-4</v>
      </c>
      <c r="AO138" s="47">
        <f t="shared" si="96"/>
        <v>1739994</v>
      </c>
      <c r="AP138" s="48">
        <f t="shared" si="97"/>
        <v>0.3788388592469441</v>
      </c>
      <c r="AQ138" s="41">
        <v>0</v>
      </c>
      <c r="AR138" s="42">
        <f t="shared" si="98"/>
        <v>0</v>
      </c>
      <c r="AS138" s="41">
        <v>0</v>
      </c>
      <c r="AT138" s="42">
        <f t="shared" si="99"/>
        <v>0</v>
      </c>
      <c r="AU138" s="49">
        <f t="shared" si="100"/>
        <v>4592966</v>
      </c>
      <c r="AV138" s="110"/>
      <c r="AW138" s="110"/>
      <c r="AX138" s="110"/>
      <c r="AY138" s="110"/>
    </row>
    <row r="139" spans="1:51" s="38" customFormat="1" x14ac:dyDescent="0.2">
      <c r="A139" s="98">
        <v>398001</v>
      </c>
      <c r="B139" s="99" t="s">
        <v>180</v>
      </c>
      <c r="C139" s="28">
        <v>1514183</v>
      </c>
      <c r="D139" s="29">
        <f t="shared" si="75"/>
        <v>0.41125423901901914</v>
      </c>
      <c r="E139" s="28">
        <v>252452</v>
      </c>
      <c r="F139" s="29">
        <f t="shared" si="76"/>
        <v>6.8566319360889291E-2</v>
      </c>
      <c r="G139" s="28">
        <v>0</v>
      </c>
      <c r="H139" s="29">
        <f t="shared" si="77"/>
        <v>0</v>
      </c>
      <c r="I139" s="28">
        <v>260021</v>
      </c>
      <c r="J139" s="29">
        <f t="shared" si="78"/>
        <v>7.0622070439282689E-2</v>
      </c>
      <c r="K139" s="28">
        <v>0</v>
      </c>
      <c r="L139" s="29">
        <f t="shared" si="79"/>
        <v>0</v>
      </c>
      <c r="M139" s="28">
        <v>0</v>
      </c>
      <c r="N139" s="29">
        <f t="shared" si="80"/>
        <v>0</v>
      </c>
      <c r="O139" s="30">
        <f t="shared" si="81"/>
        <v>2026656</v>
      </c>
      <c r="P139" s="31">
        <f t="shared" si="82"/>
        <v>0.55044262881919115</v>
      </c>
      <c r="Q139" s="28">
        <v>197766</v>
      </c>
      <c r="R139" s="29">
        <f t="shared" si="83"/>
        <v>5.3713524609532229E-2</v>
      </c>
      <c r="S139" s="28">
        <v>29826</v>
      </c>
      <c r="T139" s="29">
        <f t="shared" si="84"/>
        <v>8.1007836787107407E-3</v>
      </c>
      <c r="U139" s="32">
        <f t="shared" si="85"/>
        <v>2254248</v>
      </c>
      <c r="V139" s="33">
        <f t="shared" si="86"/>
        <v>0.61225693710743412</v>
      </c>
      <c r="W139" s="28">
        <v>532884</v>
      </c>
      <c r="X139" s="29">
        <f t="shared" si="87"/>
        <v>0.14473204619614077</v>
      </c>
      <c r="Y139" s="28">
        <v>16415</v>
      </c>
      <c r="Z139" s="29">
        <f t="shared" si="88"/>
        <v>4.4583371583865354E-3</v>
      </c>
      <c r="AA139" s="28">
        <v>56987</v>
      </c>
      <c r="AB139" s="29">
        <f t="shared" si="89"/>
        <v>1.5477749597622509E-2</v>
      </c>
      <c r="AC139" s="28">
        <v>255599</v>
      </c>
      <c r="AD139" s="29">
        <f t="shared" si="90"/>
        <v>6.9421049000696927E-2</v>
      </c>
      <c r="AE139" s="28">
        <v>305713</v>
      </c>
      <c r="AF139" s="29">
        <f t="shared" si="91"/>
        <v>8.3032082101847274E-2</v>
      </c>
      <c r="AG139" s="28">
        <v>233539</v>
      </c>
      <c r="AH139" s="29">
        <f t="shared" si="92"/>
        <v>6.3429521878308442E-2</v>
      </c>
      <c r="AI139" s="28">
        <v>0</v>
      </c>
      <c r="AJ139" s="29">
        <f t="shared" si="93"/>
        <v>0</v>
      </c>
      <c r="AK139" s="28">
        <v>0</v>
      </c>
      <c r="AL139" s="29">
        <f t="shared" si="94"/>
        <v>0</v>
      </c>
      <c r="AM139" s="28">
        <v>26481</v>
      </c>
      <c r="AN139" s="29">
        <f t="shared" si="95"/>
        <v>7.1922769595634392E-3</v>
      </c>
      <c r="AO139" s="34">
        <f t="shared" si="96"/>
        <v>1427618</v>
      </c>
      <c r="AP139" s="35">
        <f t="shared" si="97"/>
        <v>0.38774306289256588</v>
      </c>
      <c r="AQ139" s="28">
        <v>0</v>
      </c>
      <c r="AR139" s="29">
        <f t="shared" si="98"/>
        <v>0</v>
      </c>
      <c r="AS139" s="28">
        <v>0</v>
      </c>
      <c r="AT139" s="29">
        <f t="shared" si="99"/>
        <v>0</v>
      </c>
      <c r="AU139" s="36">
        <f t="shared" si="100"/>
        <v>3681866</v>
      </c>
      <c r="AV139" s="37"/>
      <c r="AW139" s="37"/>
      <c r="AX139" s="37"/>
      <c r="AY139" s="37"/>
    </row>
    <row r="140" spans="1:51" s="38" customFormat="1" x14ac:dyDescent="0.2">
      <c r="A140" s="98">
        <v>398002</v>
      </c>
      <c r="B140" s="99" t="s">
        <v>181</v>
      </c>
      <c r="C140" s="28">
        <v>2276365</v>
      </c>
      <c r="D140" s="29">
        <f t="shared" si="75"/>
        <v>0.44497668449741434</v>
      </c>
      <c r="E140" s="28">
        <v>557216</v>
      </c>
      <c r="F140" s="29">
        <f t="shared" si="76"/>
        <v>0.10892283453176939</v>
      </c>
      <c r="G140" s="28">
        <v>0</v>
      </c>
      <c r="H140" s="29">
        <f t="shared" si="77"/>
        <v>0</v>
      </c>
      <c r="I140" s="28">
        <v>19067</v>
      </c>
      <c r="J140" s="29">
        <f t="shared" si="78"/>
        <v>3.7271573070716685E-3</v>
      </c>
      <c r="K140" s="28">
        <v>0</v>
      </c>
      <c r="L140" s="29">
        <f t="shared" si="79"/>
        <v>0</v>
      </c>
      <c r="M140" s="28">
        <v>217604</v>
      </c>
      <c r="N140" s="29">
        <f t="shared" si="80"/>
        <v>4.2536546842608873E-2</v>
      </c>
      <c r="O140" s="30">
        <f t="shared" si="81"/>
        <v>3070252</v>
      </c>
      <c r="P140" s="31">
        <f t="shared" si="82"/>
        <v>0.60016322317886428</v>
      </c>
      <c r="Q140" s="28">
        <v>313958</v>
      </c>
      <c r="R140" s="29">
        <f t="shared" si="83"/>
        <v>6.1371524299239887E-2</v>
      </c>
      <c r="S140" s="28">
        <v>145468</v>
      </c>
      <c r="T140" s="29">
        <f t="shared" si="84"/>
        <v>2.843562800362414E-2</v>
      </c>
      <c r="U140" s="32">
        <f t="shared" si="85"/>
        <v>3529678</v>
      </c>
      <c r="V140" s="33">
        <f t="shared" si="86"/>
        <v>0.68997037548172824</v>
      </c>
      <c r="W140" s="28">
        <v>618125</v>
      </c>
      <c r="X140" s="29">
        <f t="shared" si="87"/>
        <v>0.12082913465325826</v>
      </c>
      <c r="Y140" s="28">
        <v>28170</v>
      </c>
      <c r="Z140" s="29">
        <f t="shared" si="88"/>
        <v>5.5065831719834741E-3</v>
      </c>
      <c r="AA140" s="28">
        <v>106675</v>
      </c>
      <c r="AB140" s="29">
        <f t="shared" si="89"/>
        <v>2.0852494138137632E-2</v>
      </c>
      <c r="AC140" s="28">
        <v>414112</v>
      </c>
      <c r="AD140" s="29">
        <f t="shared" si="90"/>
        <v>8.0949313827348976E-2</v>
      </c>
      <c r="AE140" s="28">
        <v>45903</v>
      </c>
      <c r="AF140" s="29">
        <f t="shared" si="91"/>
        <v>8.9729743465941578E-3</v>
      </c>
      <c r="AG140" s="28">
        <v>312544</v>
      </c>
      <c r="AH140" s="29">
        <f t="shared" si="92"/>
        <v>6.109512001790568E-2</v>
      </c>
      <c r="AI140" s="28">
        <v>0</v>
      </c>
      <c r="AJ140" s="29">
        <f t="shared" si="93"/>
        <v>0</v>
      </c>
      <c r="AK140" s="28">
        <v>11417</v>
      </c>
      <c r="AL140" s="29">
        <f t="shared" si="94"/>
        <v>2.2317593210697665E-3</v>
      </c>
      <c r="AM140" s="28">
        <v>49071</v>
      </c>
      <c r="AN140" s="29">
        <f t="shared" si="95"/>
        <v>9.5922450419737692E-3</v>
      </c>
      <c r="AO140" s="34">
        <f t="shared" si="96"/>
        <v>1586017</v>
      </c>
      <c r="AP140" s="35">
        <f t="shared" si="97"/>
        <v>0.31002962451827171</v>
      </c>
      <c r="AQ140" s="28">
        <v>0</v>
      </c>
      <c r="AR140" s="29">
        <f t="shared" si="98"/>
        <v>0</v>
      </c>
      <c r="AS140" s="28">
        <v>0</v>
      </c>
      <c r="AT140" s="29">
        <f t="shared" si="99"/>
        <v>0</v>
      </c>
      <c r="AU140" s="36">
        <f t="shared" si="100"/>
        <v>5115695</v>
      </c>
      <c r="AV140" s="37"/>
      <c r="AW140" s="37"/>
      <c r="AX140" s="37"/>
      <c r="AY140" s="37"/>
    </row>
    <row r="141" spans="1:51" s="38" customFormat="1" x14ac:dyDescent="0.2">
      <c r="A141" s="98">
        <v>398003</v>
      </c>
      <c r="B141" s="99" t="s">
        <v>182</v>
      </c>
      <c r="C141" s="28">
        <v>2011720</v>
      </c>
      <c r="D141" s="29">
        <f t="shared" si="75"/>
        <v>0.52774205666513985</v>
      </c>
      <c r="E141" s="28">
        <v>230674</v>
      </c>
      <c r="F141" s="29">
        <f t="shared" si="76"/>
        <v>6.0513576034027836E-2</v>
      </c>
      <c r="G141" s="28">
        <v>0</v>
      </c>
      <c r="H141" s="29">
        <f t="shared" si="77"/>
        <v>0</v>
      </c>
      <c r="I141" s="28">
        <v>6246</v>
      </c>
      <c r="J141" s="29">
        <f t="shared" si="78"/>
        <v>1.6385366183815162E-3</v>
      </c>
      <c r="K141" s="28">
        <v>0</v>
      </c>
      <c r="L141" s="29">
        <f t="shared" si="79"/>
        <v>0</v>
      </c>
      <c r="M141" s="28">
        <v>0</v>
      </c>
      <c r="N141" s="29">
        <f t="shared" si="80"/>
        <v>0</v>
      </c>
      <c r="O141" s="30">
        <f t="shared" si="81"/>
        <v>2248640</v>
      </c>
      <c r="P141" s="31">
        <f t="shared" si="82"/>
        <v>0.58989416931754923</v>
      </c>
      <c r="Q141" s="28">
        <v>191770</v>
      </c>
      <c r="R141" s="29">
        <f t="shared" si="83"/>
        <v>5.0307743725107809E-2</v>
      </c>
      <c r="S141" s="28">
        <v>48363</v>
      </c>
      <c r="T141" s="29">
        <f t="shared" si="84"/>
        <v>1.2687247274221145E-2</v>
      </c>
      <c r="U141" s="32">
        <f t="shared" si="85"/>
        <v>2488773</v>
      </c>
      <c r="V141" s="33">
        <f t="shared" si="86"/>
        <v>0.65288916031687816</v>
      </c>
      <c r="W141" s="28">
        <v>451268</v>
      </c>
      <c r="X141" s="29">
        <f t="shared" si="87"/>
        <v>0.11838282784242556</v>
      </c>
      <c r="Y141" s="28">
        <v>12790</v>
      </c>
      <c r="Z141" s="29">
        <f t="shared" si="88"/>
        <v>3.3552486950207479E-3</v>
      </c>
      <c r="AA141" s="28">
        <v>67197</v>
      </c>
      <c r="AB141" s="29">
        <f t="shared" si="89"/>
        <v>1.7628041169609789E-2</v>
      </c>
      <c r="AC141" s="28">
        <v>288477</v>
      </c>
      <c r="AD141" s="29">
        <f t="shared" si="90"/>
        <v>7.567725393225179E-2</v>
      </c>
      <c r="AE141" s="28">
        <v>241774</v>
      </c>
      <c r="AF141" s="29">
        <f t="shared" si="91"/>
        <v>6.342548068725147E-2</v>
      </c>
      <c r="AG141" s="28">
        <v>245959</v>
      </c>
      <c r="AH141" s="29">
        <f t="shared" si="92"/>
        <v>6.4523347441642551E-2</v>
      </c>
      <c r="AI141" s="28">
        <v>0</v>
      </c>
      <c r="AJ141" s="29">
        <f t="shared" si="93"/>
        <v>0</v>
      </c>
      <c r="AK141" s="28">
        <v>0</v>
      </c>
      <c r="AL141" s="29">
        <f t="shared" si="94"/>
        <v>0</v>
      </c>
      <c r="AM141" s="28">
        <v>15700</v>
      </c>
      <c r="AN141" s="29">
        <f t="shared" si="95"/>
        <v>4.1186399149199171E-3</v>
      </c>
      <c r="AO141" s="34">
        <f t="shared" si="96"/>
        <v>1323165</v>
      </c>
      <c r="AP141" s="35">
        <f t="shared" si="97"/>
        <v>0.34711083968312184</v>
      </c>
      <c r="AQ141" s="28">
        <v>0</v>
      </c>
      <c r="AR141" s="29">
        <f t="shared" si="98"/>
        <v>0</v>
      </c>
      <c r="AS141" s="28">
        <v>0</v>
      </c>
      <c r="AT141" s="29">
        <f t="shared" si="99"/>
        <v>0</v>
      </c>
      <c r="AU141" s="36">
        <f t="shared" si="100"/>
        <v>3811938</v>
      </c>
      <c r="AV141" s="37"/>
      <c r="AW141" s="37"/>
      <c r="AX141" s="37"/>
      <c r="AY141" s="37"/>
    </row>
    <row r="142" spans="1:51" s="38" customFormat="1" x14ac:dyDescent="0.2">
      <c r="A142" s="98">
        <v>398004</v>
      </c>
      <c r="B142" s="99" t="s">
        <v>183</v>
      </c>
      <c r="C142" s="28">
        <v>1545730</v>
      </c>
      <c r="D142" s="29">
        <f t="shared" si="75"/>
        <v>0.48637656023249465</v>
      </c>
      <c r="E142" s="28">
        <v>154504</v>
      </c>
      <c r="F142" s="29">
        <f t="shared" si="76"/>
        <v>4.8615944610094483E-2</v>
      </c>
      <c r="G142" s="28">
        <v>0</v>
      </c>
      <c r="H142" s="29">
        <f t="shared" si="77"/>
        <v>0</v>
      </c>
      <c r="I142" s="28">
        <v>44857</v>
      </c>
      <c r="J142" s="29">
        <f t="shared" si="78"/>
        <v>1.4114621157866518E-2</v>
      </c>
      <c r="K142" s="28">
        <v>0</v>
      </c>
      <c r="L142" s="29">
        <f t="shared" si="79"/>
        <v>0</v>
      </c>
      <c r="M142" s="28">
        <v>0</v>
      </c>
      <c r="N142" s="29">
        <f t="shared" si="80"/>
        <v>0</v>
      </c>
      <c r="O142" s="30">
        <f t="shared" si="81"/>
        <v>1745091</v>
      </c>
      <c r="P142" s="31">
        <f t="shared" si="82"/>
        <v>0.54910712600045564</v>
      </c>
      <c r="Q142" s="28">
        <v>201312</v>
      </c>
      <c r="R142" s="29">
        <f t="shared" si="83"/>
        <v>6.3344463841372003E-2</v>
      </c>
      <c r="S142" s="28">
        <v>151692</v>
      </c>
      <c r="T142" s="29">
        <f t="shared" si="84"/>
        <v>4.7731125859488771E-2</v>
      </c>
      <c r="U142" s="32">
        <f t="shared" si="85"/>
        <v>2098095</v>
      </c>
      <c r="V142" s="33">
        <f t="shared" si="86"/>
        <v>0.66018271570131637</v>
      </c>
      <c r="W142" s="28">
        <v>260568</v>
      </c>
      <c r="X142" s="29">
        <f t="shared" si="87"/>
        <v>8.1989847869072E-2</v>
      </c>
      <c r="Y142" s="28">
        <v>11889</v>
      </c>
      <c r="Z142" s="29">
        <f t="shared" si="88"/>
        <v>3.7409708840509849E-3</v>
      </c>
      <c r="AA142" s="28">
        <v>51259</v>
      </c>
      <c r="AB142" s="29">
        <f t="shared" si="89"/>
        <v>1.6129062708854353E-2</v>
      </c>
      <c r="AC142" s="28">
        <v>317480</v>
      </c>
      <c r="AD142" s="29">
        <f t="shared" si="90"/>
        <v>9.9897673165826109E-2</v>
      </c>
      <c r="AE142" s="28">
        <v>204238</v>
      </c>
      <c r="AF142" s="29">
        <f t="shared" si="91"/>
        <v>6.4265153622407686E-2</v>
      </c>
      <c r="AG142" s="28">
        <v>208627</v>
      </c>
      <c r="AH142" s="29">
        <f t="shared" si="92"/>
        <v>6.5646188293961211E-2</v>
      </c>
      <c r="AI142" s="28">
        <v>0</v>
      </c>
      <c r="AJ142" s="29">
        <f t="shared" si="93"/>
        <v>0</v>
      </c>
      <c r="AK142" s="28">
        <v>0</v>
      </c>
      <c r="AL142" s="29">
        <f t="shared" si="94"/>
        <v>0</v>
      </c>
      <c r="AM142" s="28">
        <v>25896</v>
      </c>
      <c r="AN142" s="29">
        <f t="shared" si="95"/>
        <v>8.1483877545112538E-3</v>
      </c>
      <c r="AO142" s="34">
        <f t="shared" si="96"/>
        <v>1079957</v>
      </c>
      <c r="AP142" s="35">
        <f t="shared" si="97"/>
        <v>0.33981728429868358</v>
      </c>
      <c r="AQ142" s="28">
        <v>0</v>
      </c>
      <c r="AR142" s="29">
        <f t="shared" si="98"/>
        <v>0</v>
      </c>
      <c r="AS142" s="28">
        <v>0</v>
      </c>
      <c r="AT142" s="29">
        <f t="shared" si="99"/>
        <v>0</v>
      </c>
      <c r="AU142" s="36">
        <f t="shared" si="100"/>
        <v>3178052</v>
      </c>
      <c r="AV142" s="37"/>
      <c r="AW142" s="37"/>
      <c r="AX142" s="37"/>
      <c r="AY142" s="37"/>
    </row>
    <row r="143" spans="1:51" s="111" customFormat="1" x14ac:dyDescent="0.2">
      <c r="A143" s="100">
        <v>398005</v>
      </c>
      <c r="B143" s="77" t="s">
        <v>184</v>
      </c>
      <c r="C143" s="41">
        <v>866807</v>
      </c>
      <c r="D143" s="42">
        <f>C143/$AU143</f>
        <v>0.38678955658781899</v>
      </c>
      <c r="E143" s="41">
        <v>77452</v>
      </c>
      <c r="F143" s="42">
        <f>E143/$AU143</f>
        <v>3.4560893874691551E-2</v>
      </c>
      <c r="G143" s="41">
        <v>0</v>
      </c>
      <c r="H143" s="42">
        <f>G143/$AU143</f>
        <v>0</v>
      </c>
      <c r="I143" s="41">
        <v>133871</v>
      </c>
      <c r="J143" s="42">
        <f>I143/$AU143</f>
        <v>5.9736371222161237E-2</v>
      </c>
      <c r="K143" s="41">
        <v>0</v>
      </c>
      <c r="L143" s="42">
        <f>K143/$AU143</f>
        <v>0</v>
      </c>
      <c r="M143" s="41">
        <v>0</v>
      </c>
      <c r="N143" s="42">
        <f>M143/$AU143</f>
        <v>0</v>
      </c>
      <c r="O143" s="43">
        <f>C143+E143+G143+I143+K143+M143</f>
        <v>1078130</v>
      </c>
      <c r="P143" s="44">
        <f>O143/$AU143</f>
        <v>0.48108682168467176</v>
      </c>
      <c r="Q143" s="41">
        <v>161305</v>
      </c>
      <c r="R143" s="42">
        <f>Q143/$AU143</f>
        <v>7.1978063658228578E-2</v>
      </c>
      <c r="S143" s="41">
        <v>41991</v>
      </c>
      <c r="T143" s="42">
        <f>S143/$AU143</f>
        <v>1.8737366300317266E-2</v>
      </c>
      <c r="U143" s="45">
        <f>O143+Q143+S143</f>
        <v>1281426</v>
      </c>
      <c r="V143" s="46">
        <f>U143/$AU143</f>
        <v>0.57180225164321763</v>
      </c>
      <c r="W143" s="41">
        <v>251020</v>
      </c>
      <c r="X143" s="42">
        <f>W143/$AU143</f>
        <v>0.11201099494428901</v>
      </c>
      <c r="Y143" s="41">
        <v>5064</v>
      </c>
      <c r="Z143" s="42">
        <f>Y143/$AU143</f>
        <v>2.259675238617957E-3</v>
      </c>
      <c r="AA143" s="41">
        <v>48435</v>
      </c>
      <c r="AB143" s="42">
        <f>AA143/$AU143</f>
        <v>2.1612829814861918E-2</v>
      </c>
      <c r="AC143" s="41">
        <v>322120</v>
      </c>
      <c r="AD143" s="42">
        <f>AC143/$AU143</f>
        <v>0.14373747785616436</v>
      </c>
      <c r="AE143" s="41">
        <v>242663</v>
      </c>
      <c r="AF143" s="42">
        <f>AE143/$AU143</f>
        <v>0.10828190608782569</v>
      </c>
      <c r="AG143" s="41">
        <v>76910</v>
      </c>
      <c r="AH143" s="42">
        <f>AG143/$AU143</f>
        <v>3.43190407982044E-2</v>
      </c>
      <c r="AI143" s="41">
        <v>0</v>
      </c>
      <c r="AJ143" s="42">
        <f>AI143/$AU143</f>
        <v>0</v>
      </c>
      <c r="AK143" s="41">
        <v>2963</v>
      </c>
      <c r="AL143" s="42">
        <f>AK143/$AU143</f>
        <v>1.3221598996889822E-3</v>
      </c>
      <c r="AM143" s="41">
        <v>10429</v>
      </c>
      <c r="AN143" s="42">
        <f>AM143/$AU143</f>
        <v>4.6536637171300695E-3</v>
      </c>
      <c r="AO143" s="47">
        <f>W143+Y143+AA143+AC143+AE143+AG143+AI143+AK143+AM143</f>
        <v>959604</v>
      </c>
      <c r="AP143" s="48">
        <f>AO143/$AU143</f>
        <v>0.42819774835678237</v>
      </c>
      <c r="AQ143" s="41">
        <v>0</v>
      </c>
      <c r="AR143" s="42">
        <f>AQ143/$AU143</f>
        <v>0</v>
      </c>
      <c r="AS143" s="41">
        <v>0</v>
      </c>
      <c r="AT143" s="42">
        <f>AS143/$AU143</f>
        <v>0</v>
      </c>
      <c r="AU143" s="49">
        <f>U143+AO143+AQ143+AS143</f>
        <v>2241030</v>
      </c>
      <c r="AV143" s="110"/>
      <c r="AW143" s="110"/>
      <c r="AX143" s="110"/>
      <c r="AY143" s="110"/>
    </row>
    <row r="144" spans="1:51" s="38" customFormat="1" x14ac:dyDescent="0.2">
      <c r="A144" s="98">
        <v>398006</v>
      </c>
      <c r="B144" s="99" t="s">
        <v>185</v>
      </c>
      <c r="C144" s="28">
        <v>560048</v>
      </c>
      <c r="D144" s="29">
        <f>C144/$AU144</f>
        <v>0.33274454479397453</v>
      </c>
      <c r="E144" s="28">
        <v>117495</v>
      </c>
      <c r="F144" s="29">
        <f>E144/$AU144</f>
        <v>6.9807981263334637E-2</v>
      </c>
      <c r="G144" s="28">
        <v>0</v>
      </c>
      <c r="H144" s="29">
        <f>G144/$AU144</f>
        <v>0</v>
      </c>
      <c r="I144" s="28">
        <v>70832</v>
      </c>
      <c r="J144" s="29">
        <f>I144/$AU144</f>
        <v>4.208382423800603E-2</v>
      </c>
      <c r="K144" s="28">
        <v>0</v>
      </c>
      <c r="L144" s="29">
        <f>K144/$AU144</f>
        <v>0</v>
      </c>
      <c r="M144" s="28">
        <v>13</v>
      </c>
      <c r="N144" s="29">
        <f>M144/$AU144</f>
        <v>7.7237648957262036E-6</v>
      </c>
      <c r="O144" s="30">
        <f>C144+E144+G144+I144+K144+M144</f>
        <v>748388</v>
      </c>
      <c r="P144" s="31">
        <f>O144/$AU144</f>
        <v>0.44464407406021089</v>
      </c>
      <c r="Q144" s="28">
        <v>139831</v>
      </c>
      <c r="R144" s="29">
        <f>Q144/$AU144</f>
        <v>8.3078597625714665E-2</v>
      </c>
      <c r="S144" s="28">
        <v>18215</v>
      </c>
      <c r="T144" s="29">
        <f>S144/$AU144</f>
        <v>1.082218289043483E-2</v>
      </c>
      <c r="U144" s="32">
        <f>O144+Q144+S144</f>
        <v>906434</v>
      </c>
      <c r="V144" s="33">
        <f>U144/$AU144</f>
        <v>0.53854485457636037</v>
      </c>
      <c r="W144" s="28">
        <v>229553</v>
      </c>
      <c r="X144" s="29">
        <f>W144/$AU144</f>
        <v>0.1363856463929721</v>
      </c>
      <c r="Y144" s="28">
        <v>4330</v>
      </c>
      <c r="Z144" s="29">
        <f>Y144/$AU144</f>
        <v>2.5726078460380354E-3</v>
      </c>
      <c r="AA144" s="28">
        <v>46755</v>
      </c>
      <c r="AB144" s="29">
        <f>AA144/$AU144</f>
        <v>2.7778817515359894E-2</v>
      </c>
      <c r="AC144" s="28">
        <v>262821</v>
      </c>
      <c r="AD144" s="29">
        <f>AC144/$AU144</f>
        <v>0.15615135489689666</v>
      </c>
      <c r="AE144" s="28">
        <v>153430</v>
      </c>
      <c r="AF144" s="29">
        <f>AE144/$AU144</f>
        <v>9.1158249842405489E-2</v>
      </c>
      <c r="AG144" s="28">
        <v>71744</v>
      </c>
      <c r="AH144" s="29">
        <f>AG144/$AU144</f>
        <v>4.2625676052229285E-2</v>
      </c>
      <c r="AI144" s="28">
        <v>0</v>
      </c>
      <c r="AJ144" s="29">
        <f>AI144/$AU144</f>
        <v>0</v>
      </c>
      <c r="AK144" s="28">
        <v>0</v>
      </c>
      <c r="AL144" s="29">
        <f>AK144/$AU144</f>
        <v>0</v>
      </c>
      <c r="AM144" s="28">
        <v>8050</v>
      </c>
      <c r="AN144" s="29">
        <f>AM144/$AU144</f>
        <v>4.7827928777381488E-3</v>
      </c>
      <c r="AO144" s="34">
        <f>W144+Y144+AA144+AC144+AE144+AG144+AI144+AK144+AM144</f>
        <v>776683</v>
      </c>
      <c r="AP144" s="35">
        <f>AO144/$AU144</f>
        <v>0.46145514542363958</v>
      </c>
      <c r="AQ144" s="28">
        <v>0</v>
      </c>
      <c r="AR144" s="29">
        <f>AQ144/$AU144</f>
        <v>0</v>
      </c>
      <c r="AS144" s="28">
        <v>0</v>
      </c>
      <c r="AT144" s="29">
        <f>AS144/$AU144</f>
        <v>0</v>
      </c>
      <c r="AU144" s="36">
        <f>U144+AO144+AQ144+AS144</f>
        <v>1683117</v>
      </c>
      <c r="AV144" s="37"/>
      <c r="AW144" s="37"/>
      <c r="AX144" s="37"/>
      <c r="AY144" s="37"/>
    </row>
    <row r="145" spans="1:51" s="38" customFormat="1" x14ac:dyDescent="0.2">
      <c r="A145" s="98">
        <v>399001</v>
      </c>
      <c r="B145" s="99" t="s">
        <v>186</v>
      </c>
      <c r="C145" s="28">
        <v>2194856</v>
      </c>
      <c r="D145" s="29">
        <f t="shared" si="75"/>
        <v>0.39918441001674865</v>
      </c>
      <c r="E145" s="28">
        <v>519603</v>
      </c>
      <c r="F145" s="29">
        <f t="shared" si="76"/>
        <v>9.4501606026970636E-2</v>
      </c>
      <c r="G145" s="28">
        <v>0</v>
      </c>
      <c r="H145" s="29">
        <f t="shared" si="77"/>
        <v>0</v>
      </c>
      <c r="I145" s="28">
        <v>257284</v>
      </c>
      <c r="J145" s="29">
        <f t="shared" si="78"/>
        <v>4.6792938464641491E-2</v>
      </c>
      <c r="K145" s="28">
        <v>0</v>
      </c>
      <c r="L145" s="29">
        <f t="shared" si="79"/>
        <v>0</v>
      </c>
      <c r="M145" s="28">
        <v>0</v>
      </c>
      <c r="N145" s="29">
        <f t="shared" si="80"/>
        <v>0</v>
      </c>
      <c r="O145" s="30">
        <f t="shared" si="81"/>
        <v>2971743</v>
      </c>
      <c r="P145" s="31">
        <f t="shared" si="82"/>
        <v>0.54047895450836081</v>
      </c>
      <c r="Q145" s="28">
        <v>238743</v>
      </c>
      <c r="R145" s="29">
        <f t="shared" si="83"/>
        <v>4.3420836538082055E-2</v>
      </c>
      <c r="S145" s="28">
        <v>0</v>
      </c>
      <c r="T145" s="29">
        <f t="shared" si="84"/>
        <v>0</v>
      </c>
      <c r="U145" s="32">
        <f t="shared" si="85"/>
        <v>3210486</v>
      </c>
      <c r="V145" s="33">
        <f t="shared" si="86"/>
        <v>0.58389979104644285</v>
      </c>
      <c r="W145" s="28">
        <v>658300</v>
      </c>
      <c r="X145" s="29">
        <f t="shared" si="87"/>
        <v>0.11972680536400823</v>
      </c>
      <c r="Y145" s="28">
        <v>0</v>
      </c>
      <c r="Z145" s="29">
        <f t="shared" si="88"/>
        <v>0</v>
      </c>
      <c r="AA145" s="28">
        <v>0</v>
      </c>
      <c r="AB145" s="29">
        <f t="shared" si="89"/>
        <v>0</v>
      </c>
      <c r="AC145" s="28">
        <v>443872</v>
      </c>
      <c r="AD145" s="29">
        <f t="shared" si="90"/>
        <v>8.0728203783279745E-2</v>
      </c>
      <c r="AE145" s="28">
        <v>346601</v>
      </c>
      <c r="AF145" s="29">
        <f t="shared" si="91"/>
        <v>6.3037263354049244E-2</v>
      </c>
      <c r="AG145" s="28">
        <v>343596</v>
      </c>
      <c r="AH145" s="29">
        <f t="shared" si="92"/>
        <v>6.2490735858805664E-2</v>
      </c>
      <c r="AI145" s="28">
        <v>0</v>
      </c>
      <c r="AJ145" s="29">
        <f t="shared" si="93"/>
        <v>0</v>
      </c>
      <c r="AK145" s="28">
        <v>0</v>
      </c>
      <c r="AL145" s="29">
        <f t="shared" si="94"/>
        <v>0</v>
      </c>
      <c r="AM145" s="28">
        <v>416760</v>
      </c>
      <c r="AN145" s="29">
        <f t="shared" si="95"/>
        <v>7.579727085447982E-2</v>
      </c>
      <c r="AO145" s="34">
        <f t="shared" si="96"/>
        <v>2209129</v>
      </c>
      <c r="AP145" s="35">
        <f t="shared" si="97"/>
        <v>0.40178027921462273</v>
      </c>
      <c r="AQ145" s="28">
        <v>78736</v>
      </c>
      <c r="AR145" s="29">
        <f t="shared" si="98"/>
        <v>1.4319929738934456E-2</v>
      </c>
      <c r="AS145" s="28">
        <v>0</v>
      </c>
      <c r="AT145" s="29">
        <f t="shared" si="99"/>
        <v>0</v>
      </c>
      <c r="AU145" s="36">
        <f t="shared" si="100"/>
        <v>5498351</v>
      </c>
      <c r="AV145" s="37"/>
      <c r="AW145" s="37"/>
      <c r="AX145" s="37"/>
      <c r="AY145" s="37"/>
    </row>
    <row r="146" spans="1:51" s="38" customFormat="1" x14ac:dyDescent="0.2">
      <c r="A146" s="98">
        <v>399002</v>
      </c>
      <c r="B146" s="99" t="s">
        <v>187</v>
      </c>
      <c r="C146" s="28">
        <v>1752630</v>
      </c>
      <c r="D146" s="29">
        <f>C146/$AU146</f>
        <v>0.38156784121336756</v>
      </c>
      <c r="E146" s="28">
        <v>593260</v>
      </c>
      <c r="F146" s="29">
        <f>E146/$AU146</f>
        <v>0.12915957017638774</v>
      </c>
      <c r="G146" s="28">
        <v>0</v>
      </c>
      <c r="H146" s="29">
        <f>G146/$AU146</f>
        <v>0</v>
      </c>
      <c r="I146" s="28">
        <v>190514</v>
      </c>
      <c r="J146" s="29">
        <f>I146/$AU146</f>
        <v>4.1477103382301747E-2</v>
      </c>
      <c r="K146" s="28">
        <v>0</v>
      </c>
      <c r="L146" s="29">
        <f>K146/$AU146</f>
        <v>0</v>
      </c>
      <c r="M146" s="28">
        <v>0</v>
      </c>
      <c r="N146" s="29">
        <f>M146/$AU146</f>
        <v>0</v>
      </c>
      <c r="O146" s="30">
        <f>C146+E146+G146+I146+K146+M146</f>
        <v>2536404</v>
      </c>
      <c r="P146" s="31">
        <f>O146/$AU146</f>
        <v>0.55220451477205712</v>
      </c>
      <c r="Q146" s="28">
        <v>135688</v>
      </c>
      <c r="R146" s="29">
        <f>Q146/$AU146</f>
        <v>2.9540848461203688E-2</v>
      </c>
      <c r="S146" s="28">
        <v>0</v>
      </c>
      <c r="T146" s="29">
        <f>S146/$AU146</f>
        <v>0</v>
      </c>
      <c r="U146" s="32">
        <f>O146+Q146+S146</f>
        <v>2672092</v>
      </c>
      <c r="V146" s="33">
        <f>U146/$AU146</f>
        <v>0.58174536323326076</v>
      </c>
      <c r="W146" s="28">
        <v>472736</v>
      </c>
      <c r="X146" s="29">
        <f>W146/$AU146</f>
        <v>0.10292010006894925</v>
      </c>
      <c r="Y146" s="28">
        <v>0</v>
      </c>
      <c r="Z146" s="29">
        <f>Y146/$AU146</f>
        <v>0</v>
      </c>
      <c r="AA146" s="28">
        <v>0</v>
      </c>
      <c r="AB146" s="29">
        <f>AA146/$AU146</f>
        <v>0</v>
      </c>
      <c r="AC146" s="28">
        <v>335884</v>
      </c>
      <c r="AD146" s="29">
        <f>AC146/$AU146</f>
        <v>7.3125835332107036E-2</v>
      </c>
      <c r="AE146" s="28">
        <v>366128</v>
      </c>
      <c r="AF146" s="29">
        <f>AE146/$AU146</f>
        <v>7.9710304267168686E-2</v>
      </c>
      <c r="AG146" s="28">
        <v>226670</v>
      </c>
      <c r="AH146" s="29">
        <f>AG146/$AU146</f>
        <v>4.934868316064088E-2</v>
      </c>
      <c r="AI146" s="28">
        <v>0</v>
      </c>
      <c r="AJ146" s="29">
        <f>AI146/$AU146</f>
        <v>0</v>
      </c>
      <c r="AK146" s="28">
        <v>0</v>
      </c>
      <c r="AL146" s="29">
        <f>AK146/$AU146</f>
        <v>0</v>
      </c>
      <c r="AM146" s="28">
        <v>519723</v>
      </c>
      <c r="AN146" s="29">
        <f>AM146/$AU146</f>
        <v>0.11314971393787339</v>
      </c>
      <c r="AO146" s="34">
        <f>W146+Y146+AA146+AC146+AE146+AG146+AI146+AK146+AM146</f>
        <v>1921141</v>
      </c>
      <c r="AP146" s="35">
        <f>AO146/$AU146</f>
        <v>0.41825463676673924</v>
      </c>
      <c r="AQ146" s="28">
        <v>0</v>
      </c>
      <c r="AR146" s="29">
        <f>AQ146/$AU146</f>
        <v>0</v>
      </c>
      <c r="AS146" s="28">
        <v>0</v>
      </c>
      <c r="AT146" s="29">
        <f>AS146/$AU146</f>
        <v>0</v>
      </c>
      <c r="AU146" s="36">
        <f>U146+AO146+AQ146+AS146</f>
        <v>4593233</v>
      </c>
      <c r="AV146" s="37"/>
      <c r="AW146" s="37"/>
      <c r="AX146" s="37"/>
      <c r="AY146" s="37"/>
    </row>
    <row r="147" spans="1:51" s="38" customFormat="1" x14ac:dyDescent="0.2">
      <c r="A147" s="100">
        <v>399004</v>
      </c>
      <c r="B147" s="77" t="s">
        <v>188</v>
      </c>
      <c r="C147" s="41">
        <v>2111940</v>
      </c>
      <c r="D147" s="42">
        <f>C147/$AU147</f>
        <v>0.44986791145018784</v>
      </c>
      <c r="E147" s="41">
        <v>438472</v>
      </c>
      <c r="F147" s="42">
        <f>E147/$AU147</f>
        <v>9.3399662333866859E-2</v>
      </c>
      <c r="G147" s="41">
        <v>0</v>
      </c>
      <c r="H147" s="42">
        <f>G147/$AU147</f>
        <v>0</v>
      </c>
      <c r="I147" s="41">
        <v>171837</v>
      </c>
      <c r="J147" s="42">
        <f>I147/$AU147</f>
        <v>3.6603290008175388E-2</v>
      </c>
      <c r="K147" s="41">
        <v>0</v>
      </c>
      <c r="L147" s="42">
        <f>K147/$AU147</f>
        <v>0</v>
      </c>
      <c r="M147" s="41">
        <v>0</v>
      </c>
      <c r="N147" s="42">
        <f>M147/$AU147</f>
        <v>0</v>
      </c>
      <c r="O147" s="43">
        <f>C147+E147+G147+I147+K147+M147</f>
        <v>2722249</v>
      </c>
      <c r="P147" s="44">
        <f>O147/$AU147</f>
        <v>0.57987086379223007</v>
      </c>
      <c r="Q147" s="41">
        <v>159740</v>
      </c>
      <c r="R147" s="42">
        <f>Q147/$AU147</f>
        <v>3.4026487577797193E-2</v>
      </c>
      <c r="S147" s="41">
        <v>74718</v>
      </c>
      <c r="T147" s="42">
        <f>S147/$AU147</f>
        <v>1.5915807555013463E-2</v>
      </c>
      <c r="U147" s="45">
        <f>O147+Q147+S147</f>
        <v>2956707</v>
      </c>
      <c r="V147" s="46">
        <f>U147/$AU147</f>
        <v>0.62981315892504075</v>
      </c>
      <c r="W147" s="41">
        <v>482409</v>
      </c>
      <c r="X147" s="42">
        <f>W147/$AU147</f>
        <v>0.10275875701713764</v>
      </c>
      <c r="Y147" s="41">
        <v>0</v>
      </c>
      <c r="Z147" s="42">
        <f>Y147/$AU147</f>
        <v>0</v>
      </c>
      <c r="AA147" s="41">
        <v>0</v>
      </c>
      <c r="AB147" s="42">
        <f>AA147/$AU147</f>
        <v>0</v>
      </c>
      <c r="AC147" s="41">
        <v>352251</v>
      </c>
      <c r="AD147" s="42">
        <f>AC147/$AU147</f>
        <v>7.5033581293142859E-2</v>
      </c>
      <c r="AE147" s="41">
        <v>352292</v>
      </c>
      <c r="AF147" s="42">
        <f>AE147/$AU147</f>
        <v>7.50423147724886E-2</v>
      </c>
      <c r="AG147" s="41">
        <v>272571</v>
      </c>
      <c r="AH147" s="42">
        <f>AG147/$AU147</f>
        <v>5.8060809725602597E-2</v>
      </c>
      <c r="AI147" s="41">
        <v>0</v>
      </c>
      <c r="AJ147" s="42">
        <f>AI147/$AU147</f>
        <v>0</v>
      </c>
      <c r="AK147" s="41">
        <v>0</v>
      </c>
      <c r="AL147" s="42">
        <f>AK147/$AU147</f>
        <v>0</v>
      </c>
      <c r="AM147" s="41">
        <v>278348</v>
      </c>
      <c r="AN147" s="42">
        <f>AM147/$AU147</f>
        <v>5.9291378266587542E-2</v>
      </c>
      <c r="AO147" s="47">
        <f>W147+Y147+AA147+AC147+AE147+AG147+AI147+AK147+AM147</f>
        <v>1737871</v>
      </c>
      <c r="AP147" s="48">
        <f>AO147/$AU147</f>
        <v>0.37018684107495925</v>
      </c>
      <c r="AQ147" s="41">
        <v>0</v>
      </c>
      <c r="AR147" s="42">
        <f>AQ147/$AU147</f>
        <v>0</v>
      </c>
      <c r="AS147" s="41">
        <v>0</v>
      </c>
      <c r="AT147" s="42">
        <f>AS147/$AU147</f>
        <v>0</v>
      </c>
      <c r="AU147" s="49">
        <f>U147+AO147+AQ147+AS147</f>
        <v>4694578</v>
      </c>
      <c r="AV147" s="37"/>
      <c r="AW147" s="37"/>
      <c r="AX147" s="37"/>
      <c r="AY147" s="37"/>
    </row>
    <row r="148" spans="1:51" x14ac:dyDescent="0.2">
      <c r="A148" s="79"/>
      <c r="B148" s="80" t="s">
        <v>189</v>
      </c>
      <c r="C148" s="112">
        <f>SUM(C94:C147)</f>
        <v>98023789</v>
      </c>
      <c r="D148" s="42">
        <f>C148/$AU148</f>
        <v>0.40589113089821294</v>
      </c>
      <c r="E148" s="113">
        <f>SUM(E94:E147)</f>
        <v>17328917</v>
      </c>
      <c r="F148" s="86">
        <f>E148/$AU148</f>
        <v>7.1754558665052898E-2</v>
      </c>
      <c r="G148" s="113">
        <f>SUM(G94:G147)</f>
        <v>0</v>
      </c>
      <c r="H148" s="86">
        <f>G148/$AU148</f>
        <v>0</v>
      </c>
      <c r="I148" s="82">
        <f>SUM(I94:I147)</f>
        <v>5674763</v>
      </c>
      <c r="J148" s="89">
        <f>I148/$AU148</f>
        <v>2.3497724329441451E-2</v>
      </c>
      <c r="K148" s="82">
        <f>SUM(K94:K147)</f>
        <v>0</v>
      </c>
      <c r="L148" s="86">
        <f>K148/$AU148</f>
        <v>0</v>
      </c>
      <c r="M148" s="82">
        <f>SUM(M94:M147)</f>
        <v>6951537</v>
      </c>
      <c r="N148" s="89">
        <f>M148/$AU148</f>
        <v>2.878451489373432E-2</v>
      </c>
      <c r="O148" s="87">
        <f>SUM(O94:O147)</f>
        <v>127979006</v>
      </c>
      <c r="P148" s="114">
        <f>O148/$AU148</f>
        <v>0.52992792878644157</v>
      </c>
      <c r="Q148" s="82">
        <f>SUM(Q94:Q147)</f>
        <v>10223741</v>
      </c>
      <c r="R148" s="89">
        <f>Q148/$AU148</f>
        <v>4.2333864451010214E-2</v>
      </c>
      <c r="S148" s="82">
        <f>SUM(S94:S147)</f>
        <v>10524729</v>
      </c>
      <c r="T148" s="89">
        <f>S148/$AU148</f>
        <v>4.3580177830171589E-2</v>
      </c>
      <c r="U148" s="90">
        <f>SUM(U94:U147)</f>
        <v>148727476</v>
      </c>
      <c r="V148" s="91">
        <f>U148/$AU148</f>
        <v>0.61584197106762339</v>
      </c>
      <c r="W148" s="82">
        <f>SUM(W94:W147)</f>
        <v>26899567</v>
      </c>
      <c r="X148" s="86">
        <f>W148/$AU148</f>
        <v>0.11138414237693106</v>
      </c>
      <c r="Y148" s="82">
        <f>SUM(Y94:Y147)</f>
        <v>3595154</v>
      </c>
      <c r="Z148" s="83">
        <f>Y148/$AU148</f>
        <v>1.4886601892253255E-2</v>
      </c>
      <c r="AA148" s="82">
        <f>SUM(AA94:AA147)</f>
        <v>7521406</v>
      </c>
      <c r="AB148" s="89">
        <f>AA148/$AU148</f>
        <v>3.1144194877884224E-2</v>
      </c>
      <c r="AC148" s="82">
        <f>SUM(AC94:AC147)</f>
        <v>21235792</v>
      </c>
      <c r="AD148" s="86">
        <f>AC148/$AU148</f>
        <v>8.7931916510585226E-2</v>
      </c>
      <c r="AE148" s="82">
        <f>SUM(AE94:AE147)</f>
        <v>16558025</v>
      </c>
      <c r="AF148" s="86">
        <f>AE148/$AU148</f>
        <v>6.8562494484791667E-2</v>
      </c>
      <c r="AG148" s="115">
        <f>SUM(AG94:AG147)</f>
        <v>11713054</v>
      </c>
      <c r="AH148" s="86">
        <f>AG148/$AU148</f>
        <v>4.8500723985805488E-2</v>
      </c>
      <c r="AI148" s="84">
        <f>SUM(AI94:AI147)</f>
        <v>0</v>
      </c>
      <c r="AJ148" s="89">
        <f>AI148/$AU148</f>
        <v>0</v>
      </c>
      <c r="AK148" s="82">
        <f>SUM(AK94:AK147)</f>
        <v>116369</v>
      </c>
      <c r="AL148" s="86">
        <f>AK148/$AU148</f>
        <v>4.8185389988846623E-4</v>
      </c>
      <c r="AM148" s="82">
        <f>SUM(AM94:AM147)</f>
        <v>4813155</v>
      </c>
      <c r="AN148" s="86">
        <f>AM148/$AU148</f>
        <v>1.9930028680470491E-2</v>
      </c>
      <c r="AO148" s="92">
        <f>SUM(AO94:AO147)</f>
        <v>92452522</v>
      </c>
      <c r="AP148" s="93">
        <f>AO148/$AU148</f>
        <v>0.38282195670860986</v>
      </c>
      <c r="AQ148" s="82">
        <f>SUM(AQ94:AQ147)</f>
        <v>204012</v>
      </c>
      <c r="AR148" s="86">
        <f>AQ148/$AU148</f>
        <v>8.4476087122898518E-4</v>
      </c>
      <c r="AS148" s="82">
        <f>SUM(AS94:AS147)</f>
        <v>118653</v>
      </c>
      <c r="AT148" s="86">
        <f>AS148/$AU148</f>
        <v>4.913113525377565E-4</v>
      </c>
      <c r="AU148" s="94">
        <f>SUM(AU94:AU147)</f>
        <v>241502663</v>
      </c>
    </row>
    <row r="149" spans="1:51" x14ac:dyDescent="0.2">
      <c r="A149" s="116"/>
      <c r="B149" s="117"/>
      <c r="C149" s="118"/>
      <c r="D149" s="118"/>
      <c r="E149" s="118"/>
      <c r="F149" s="118"/>
      <c r="G149" s="118"/>
      <c r="H149" s="119"/>
      <c r="I149" s="118"/>
      <c r="J149" s="120"/>
      <c r="K149" s="117"/>
      <c r="L149" s="117"/>
      <c r="M149" s="117"/>
      <c r="N149" s="117"/>
      <c r="O149" s="117"/>
      <c r="P149" s="119"/>
      <c r="Q149" s="117"/>
      <c r="R149" s="117"/>
      <c r="S149" s="117"/>
      <c r="T149" s="117"/>
      <c r="U149" s="117"/>
      <c r="V149" s="119"/>
      <c r="W149" s="117"/>
      <c r="X149" s="117"/>
      <c r="Y149" s="117"/>
      <c r="Z149" s="117"/>
      <c r="AA149" s="117"/>
      <c r="AB149" s="117"/>
      <c r="AC149" s="117"/>
      <c r="AD149" s="119"/>
      <c r="AE149" s="117"/>
      <c r="AF149" s="117"/>
      <c r="AG149" s="117"/>
      <c r="AH149" s="118"/>
      <c r="AI149" s="117"/>
      <c r="AJ149" s="119"/>
      <c r="AK149" s="117"/>
      <c r="AL149" s="117"/>
      <c r="AM149" s="117"/>
      <c r="AN149" s="117"/>
      <c r="AO149" s="117"/>
      <c r="AP149" s="119"/>
      <c r="AQ149" s="117"/>
      <c r="AR149" s="117"/>
      <c r="AS149" s="117"/>
      <c r="AT149" s="117"/>
      <c r="AU149" s="119"/>
    </row>
    <row r="150" spans="1:51" s="38" customFormat="1" x14ac:dyDescent="0.2">
      <c r="A150" s="121" t="s">
        <v>190</v>
      </c>
      <c r="B150" s="122" t="s">
        <v>191</v>
      </c>
      <c r="C150" s="123">
        <v>4097351</v>
      </c>
      <c r="D150" s="124">
        <f>C150/$AU150</f>
        <v>0.80591170269617995</v>
      </c>
      <c r="E150" s="123">
        <v>0</v>
      </c>
      <c r="F150" s="124">
        <f>E150/$AU150</f>
        <v>0</v>
      </c>
      <c r="G150" s="123">
        <v>553877</v>
      </c>
      <c r="H150" s="124">
        <f>G150/$AU150</f>
        <v>0.10894257195789477</v>
      </c>
      <c r="I150" s="123">
        <v>0</v>
      </c>
      <c r="J150" s="124">
        <f>I150/$AU150</f>
        <v>0</v>
      </c>
      <c r="K150" s="123">
        <v>0</v>
      </c>
      <c r="L150" s="124">
        <f>K150/$AU150</f>
        <v>0</v>
      </c>
      <c r="M150" s="123">
        <v>0</v>
      </c>
      <c r="N150" s="124">
        <f>M150/$AU150</f>
        <v>0</v>
      </c>
      <c r="O150" s="125">
        <f>C150+E150+G150+I150+K150+M150</f>
        <v>4651228</v>
      </c>
      <c r="P150" s="126">
        <f>O150/$AU150</f>
        <v>0.91485427465407476</v>
      </c>
      <c r="Q150" s="123">
        <v>0</v>
      </c>
      <c r="R150" s="124">
        <f>Q150/$AU150</f>
        <v>0</v>
      </c>
      <c r="S150" s="123">
        <v>376304</v>
      </c>
      <c r="T150" s="124">
        <f>S150/$AU150</f>
        <v>7.4015576740040903E-2</v>
      </c>
      <c r="U150" s="127">
        <f>O150+Q150+S150</f>
        <v>5027532</v>
      </c>
      <c r="V150" s="128">
        <f>U150/$AU150</f>
        <v>0.98886985139411565</v>
      </c>
      <c r="W150" s="123">
        <v>0</v>
      </c>
      <c r="X150" s="124">
        <f>W150/$AU150</f>
        <v>0</v>
      </c>
      <c r="Y150" s="123">
        <v>0</v>
      </c>
      <c r="Z150" s="124">
        <f>Y150/$AU150</f>
        <v>0</v>
      </c>
      <c r="AA150" s="123">
        <v>50802</v>
      </c>
      <c r="AB150" s="124">
        <f>AA150/$AU150</f>
        <v>9.9922916831805073E-3</v>
      </c>
      <c r="AC150" s="123">
        <v>0</v>
      </c>
      <c r="AD150" s="124">
        <f>AC150/$AU150</f>
        <v>0</v>
      </c>
      <c r="AE150" s="123">
        <v>0</v>
      </c>
      <c r="AF150" s="124">
        <f>AE150/$AU150</f>
        <v>0</v>
      </c>
      <c r="AG150" s="123">
        <v>5785</v>
      </c>
      <c r="AH150" s="124">
        <f>AG150/$AU150</f>
        <v>1.1378569227038155E-3</v>
      </c>
      <c r="AI150" s="123">
        <v>0</v>
      </c>
      <c r="AJ150" s="124">
        <f>AI150/$AU150</f>
        <v>0</v>
      </c>
      <c r="AK150" s="123">
        <v>0</v>
      </c>
      <c r="AL150" s="124">
        <f>AK150/$AU150</f>
        <v>0</v>
      </c>
      <c r="AM150" s="123">
        <v>0</v>
      </c>
      <c r="AN150" s="124">
        <f>AM150/$AU150</f>
        <v>0</v>
      </c>
      <c r="AO150" s="129">
        <f>W150+Y150+AA150+AC150+AE150+AG150+AI150+AK150+AM150</f>
        <v>56587</v>
      </c>
      <c r="AP150" s="130">
        <f>AO150/$AU150</f>
        <v>1.1130148605884323E-2</v>
      </c>
      <c r="AQ150" s="123">
        <v>0</v>
      </c>
      <c r="AR150" s="124">
        <f>AQ150/$AU150</f>
        <v>0</v>
      </c>
      <c r="AS150" s="123">
        <v>0</v>
      </c>
      <c r="AT150" s="124">
        <f>AS150/$AU150</f>
        <v>0</v>
      </c>
      <c r="AU150" s="131">
        <f>U150+AO150+AQ150+AS150</f>
        <v>5084119</v>
      </c>
      <c r="AV150" s="37"/>
      <c r="AW150" s="37"/>
      <c r="AX150" s="37"/>
      <c r="AY150" s="37"/>
    </row>
    <row r="151" spans="1:51" x14ac:dyDescent="0.2">
      <c r="A151" s="79"/>
      <c r="B151" s="80" t="s">
        <v>192</v>
      </c>
      <c r="C151" s="112">
        <f>SUM(C150)</f>
        <v>4097351</v>
      </c>
      <c r="D151" s="42">
        <f>C151/$AU151</f>
        <v>0.80591170269617995</v>
      </c>
      <c r="E151" s="113">
        <f>SUM(E150)</f>
        <v>0</v>
      </c>
      <c r="F151" s="86">
        <f>E151/$AU151</f>
        <v>0</v>
      </c>
      <c r="G151" s="113">
        <f>SUM(G150)</f>
        <v>553877</v>
      </c>
      <c r="H151" s="86">
        <f>G151/$AU151</f>
        <v>0.10894257195789477</v>
      </c>
      <c r="I151" s="82">
        <f>SUM(I150)</f>
        <v>0</v>
      </c>
      <c r="J151" s="89">
        <f>I151/$AU151</f>
        <v>0</v>
      </c>
      <c r="K151" s="82">
        <f>SUM(K150)</f>
        <v>0</v>
      </c>
      <c r="L151" s="86">
        <f>K151/$AU151</f>
        <v>0</v>
      </c>
      <c r="M151" s="82">
        <f>SUM(M150)</f>
        <v>0</v>
      </c>
      <c r="N151" s="89">
        <f>M151/$AU151</f>
        <v>0</v>
      </c>
      <c r="O151" s="87">
        <f>SUM(O150)</f>
        <v>4651228</v>
      </c>
      <c r="P151" s="114">
        <f>O151/$AU151</f>
        <v>0.91485427465407476</v>
      </c>
      <c r="Q151" s="82">
        <f>SUM(Q150)</f>
        <v>0</v>
      </c>
      <c r="R151" s="89">
        <f>Q151/$AU151</f>
        <v>0</v>
      </c>
      <c r="S151" s="82">
        <f>SUM(S150)</f>
        <v>376304</v>
      </c>
      <c r="T151" s="89">
        <f>S151/$AU151</f>
        <v>7.4015576740040903E-2</v>
      </c>
      <c r="U151" s="90">
        <f>SUM(U150)</f>
        <v>5027532</v>
      </c>
      <c r="V151" s="91">
        <f>U151/$AU151</f>
        <v>0.98886985139411565</v>
      </c>
      <c r="W151" s="82">
        <f>SUM(W150)</f>
        <v>0</v>
      </c>
      <c r="X151" s="86">
        <f>W151/$AU151</f>
        <v>0</v>
      </c>
      <c r="Y151" s="82">
        <f>SUM(Y150)</f>
        <v>0</v>
      </c>
      <c r="Z151" s="83">
        <f>Y151/$AU151</f>
        <v>0</v>
      </c>
      <c r="AA151" s="82">
        <f>SUM(AA150)</f>
        <v>50802</v>
      </c>
      <c r="AB151" s="89">
        <f>AA151/$AU151</f>
        <v>9.9922916831805073E-3</v>
      </c>
      <c r="AC151" s="82">
        <f>SUM(AC150)</f>
        <v>0</v>
      </c>
      <c r="AD151" s="86">
        <f>AC151/$AU151</f>
        <v>0</v>
      </c>
      <c r="AE151" s="82">
        <f>SUM(AE150)</f>
        <v>0</v>
      </c>
      <c r="AF151" s="86">
        <f>AE151/$AU151</f>
        <v>0</v>
      </c>
      <c r="AG151" s="115">
        <f>SUM(AG150)</f>
        <v>5785</v>
      </c>
      <c r="AH151" s="86">
        <f>AG151/$AU151</f>
        <v>1.1378569227038155E-3</v>
      </c>
      <c r="AI151" s="84">
        <f>SUM(AI150)</f>
        <v>0</v>
      </c>
      <c r="AJ151" s="89">
        <f>AI151/$AU151</f>
        <v>0</v>
      </c>
      <c r="AK151" s="82">
        <f>SUM(AK150)</f>
        <v>0</v>
      </c>
      <c r="AL151" s="86">
        <f>AK151/$AU151</f>
        <v>0</v>
      </c>
      <c r="AM151" s="82">
        <f>SUM(AM150)</f>
        <v>0</v>
      </c>
      <c r="AN151" s="86">
        <f>AM151/$AU151</f>
        <v>0</v>
      </c>
      <c r="AO151" s="92">
        <f>SUM(AO150)</f>
        <v>56587</v>
      </c>
      <c r="AP151" s="93">
        <f>AO151/$AU151</f>
        <v>1.1130148605884323E-2</v>
      </c>
      <c r="AQ151" s="82">
        <f>SUM(AQ150)</f>
        <v>0</v>
      </c>
      <c r="AR151" s="86">
        <f>AQ151/$AU151</f>
        <v>0</v>
      </c>
      <c r="AS151" s="82">
        <f>SUM(AS150)</f>
        <v>0</v>
      </c>
      <c r="AT151" s="86">
        <f>AS151/$AU151</f>
        <v>0</v>
      </c>
      <c r="AU151" s="94">
        <f>SUM(AU150)</f>
        <v>5084119</v>
      </c>
    </row>
    <row r="152" spans="1:51" x14ac:dyDescent="0.2">
      <c r="A152" s="116"/>
      <c r="B152" s="117"/>
      <c r="C152" s="118"/>
      <c r="D152" s="118"/>
      <c r="E152" s="118"/>
      <c r="F152" s="118"/>
      <c r="G152" s="118"/>
      <c r="H152" s="119"/>
      <c r="I152" s="118"/>
      <c r="J152" s="120"/>
      <c r="K152" s="117"/>
      <c r="L152" s="117"/>
      <c r="M152" s="117"/>
      <c r="N152" s="117"/>
      <c r="O152" s="117"/>
      <c r="P152" s="119"/>
      <c r="Q152" s="117"/>
      <c r="R152" s="117"/>
      <c r="S152" s="117"/>
      <c r="T152" s="117"/>
      <c r="U152" s="117"/>
      <c r="V152" s="119"/>
      <c r="W152" s="117"/>
      <c r="X152" s="117"/>
      <c r="Y152" s="117"/>
      <c r="Z152" s="117"/>
      <c r="AA152" s="117"/>
      <c r="AB152" s="117"/>
      <c r="AC152" s="117"/>
      <c r="AD152" s="119"/>
      <c r="AE152" s="117"/>
      <c r="AF152" s="117"/>
      <c r="AG152" s="117"/>
      <c r="AH152" s="118"/>
      <c r="AI152" s="117"/>
      <c r="AJ152" s="119"/>
      <c r="AK152" s="117"/>
      <c r="AL152" s="117"/>
      <c r="AM152" s="117"/>
      <c r="AN152" s="117"/>
      <c r="AO152" s="117"/>
      <c r="AP152" s="119"/>
      <c r="AQ152" s="117"/>
      <c r="AR152" s="117"/>
      <c r="AS152" s="117"/>
      <c r="AT152" s="117"/>
      <c r="AU152" s="119"/>
    </row>
    <row r="153" spans="1:51" ht="13.5" thickBot="1" x14ac:dyDescent="0.25">
      <c r="A153" s="132"/>
      <c r="B153" s="133" t="s">
        <v>193</v>
      </c>
      <c r="C153" s="134">
        <f>SUM(C74+C78+C92+C148+C151)</f>
        <v>2663061345</v>
      </c>
      <c r="D153" s="135">
        <f>C153/$AU153</f>
        <v>0.31004083740202659</v>
      </c>
      <c r="E153" s="136">
        <f>SUM(E74+E78+E92+E148+E151)</f>
        <v>963009546</v>
      </c>
      <c r="F153" s="137">
        <f>E153/$AU153</f>
        <v>0.1121161878709878</v>
      </c>
      <c r="G153" s="136">
        <f>SUM(G74+G78+G92+G148+G151)</f>
        <v>128549010</v>
      </c>
      <c r="H153" s="137">
        <f>G153/$AU153</f>
        <v>1.4966025015695422E-2</v>
      </c>
      <c r="I153" s="136">
        <f>SUM(I74+I78+I92+I148+I151)</f>
        <v>176593281</v>
      </c>
      <c r="J153" s="137">
        <f>I153/$AU153</f>
        <v>2.0559469583233125E-2</v>
      </c>
      <c r="K153" s="136">
        <f>SUM(K74+K78+K92+K148+K151)</f>
        <v>12574230</v>
      </c>
      <c r="L153" s="137">
        <f>K153/$AU153</f>
        <v>1.4639260211580614E-3</v>
      </c>
      <c r="M153" s="136">
        <f>SUM(M74+M78+M92+M148+M151)</f>
        <v>396960289</v>
      </c>
      <c r="N153" s="137">
        <f>M153/$AU153</f>
        <v>4.6215195398328496E-2</v>
      </c>
      <c r="O153" s="138">
        <f>SUM(O74+O78+O92+O148+O151)</f>
        <v>4340747701</v>
      </c>
      <c r="P153" s="139">
        <f>O153/$AU153</f>
        <v>0.50536164129142958</v>
      </c>
      <c r="Q153" s="136">
        <f>SUM(Q74+Q78+Q92+Q148+Q151)</f>
        <v>363905515</v>
      </c>
      <c r="R153" s="137">
        <f>Q153/$AU153</f>
        <v>4.236686879844135E-2</v>
      </c>
      <c r="S153" s="136">
        <f>SUM(S74+S78+S92+S148+S151)</f>
        <v>402005229</v>
      </c>
      <c r="T153" s="137">
        <f>S153/$AU153</f>
        <v>4.6802541020380992E-2</v>
      </c>
      <c r="U153" s="140">
        <f>SUM(U74+U78+U92+U148+U151)</f>
        <v>5106658445</v>
      </c>
      <c r="V153" s="141">
        <f>U153/$AU153</f>
        <v>0.59453105111025184</v>
      </c>
      <c r="W153" s="136">
        <f>SUM(W74+W78+W92+W148+W151)</f>
        <v>430893566</v>
      </c>
      <c r="X153" s="137">
        <f>W153/$AU153</f>
        <v>5.0165799704394505E-2</v>
      </c>
      <c r="Y153" s="136">
        <f>SUM(Y74+Y78+Y92+Y148+Y151)</f>
        <v>174329928</v>
      </c>
      <c r="Z153" s="137">
        <f>Y153/$AU153</f>
        <v>2.0295963877375499E-2</v>
      </c>
      <c r="AA153" s="136">
        <f>SUM(AA74+AA78+AA92+AA148+AA151)</f>
        <v>94351559</v>
      </c>
      <c r="AB153" s="137">
        <f>AA153/$AU153</f>
        <v>1.0984664854780776E-2</v>
      </c>
      <c r="AC153" s="136">
        <f>SUM(AC74+AC78+AC92+AC148+AC151)</f>
        <v>686455382</v>
      </c>
      <c r="AD153" s="137">
        <f>AC153/$AU153</f>
        <v>7.9919000692193237E-2</v>
      </c>
      <c r="AE153" s="136">
        <f>SUM(AE74+AE78+AE92+AE148+AE151)</f>
        <v>439481711</v>
      </c>
      <c r="AF153" s="137">
        <f>AE153/$AU153</f>
        <v>5.1165654879540695E-2</v>
      </c>
      <c r="AG153" s="136">
        <f>SUM(AG74+AG78+AG92+AG148+AG151)</f>
        <v>402121239</v>
      </c>
      <c r="AH153" s="137">
        <f>AG153/$AU153</f>
        <v>4.6816047219783621E-2</v>
      </c>
      <c r="AI153" s="136">
        <f>SUM(AI74+AI78+AI92+AI148+AI151)</f>
        <v>91901</v>
      </c>
      <c r="AJ153" s="137">
        <f>AI153/$AU153</f>
        <v>1.069936411775886E-5</v>
      </c>
      <c r="AK153" s="136">
        <f>SUM(AK74+AK78+AK92+AK148+AK151)</f>
        <v>7842050</v>
      </c>
      <c r="AL153" s="137">
        <f>AK153/$AU153</f>
        <v>9.1299276808381698E-4</v>
      </c>
      <c r="AM153" s="136">
        <f>SUM(AM74+AM78+AM92+AM148+AM151)</f>
        <v>115635367</v>
      </c>
      <c r="AN153" s="137">
        <f>AM153/$AU153</f>
        <v>1.3462583610882112E-2</v>
      </c>
      <c r="AO153" s="142">
        <f>SUM(AO74+AO78+AO92+AO148+AO151)</f>
        <v>2351202703</v>
      </c>
      <c r="AP153" s="143">
        <f>AO153/$AU153</f>
        <v>0.273733406971152</v>
      </c>
      <c r="AQ153" s="136">
        <f>SUM(AQ74+AQ78+AQ92+AQ148+AQ151)</f>
        <v>615297102</v>
      </c>
      <c r="AR153" s="137">
        <f>AQ153/$AU153</f>
        <v>7.1634560395423486E-2</v>
      </c>
      <c r="AS153" s="136">
        <f>SUM(AS74+AS78+AS92+AS148+AS151)</f>
        <v>516230707</v>
      </c>
      <c r="AT153" s="137">
        <f>AS153/$AU153</f>
        <v>6.0100981523172628E-2</v>
      </c>
      <c r="AU153" s="144">
        <f>SUM(AU74+AU78+AU92+AU148+AU151)</f>
        <v>8589388957</v>
      </c>
      <c r="AV153" s="62"/>
      <c r="AW153" s="62"/>
      <c r="AX153" s="62"/>
      <c r="AY153" s="62"/>
    </row>
    <row r="154" spans="1:51" ht="13.5" thickTop="1" x14ac:dyDescent="0.2">
      <c r="E154" s="146"/>
    </row>
    <row r="155" spans="1:51" ht="12.75" customHeight="1" x14ac:dyDescent="0.2">
      <c r="C155" s="156"/>
      <c r="D155" s="156"/>
      <c r="E155" s="156"/>
      <c r="I155" s="156"/>
      <c r="J155" s="156"/>
      <c r="K155" s="156"/>
      <c r="Q155" s="156"/>
      <c r="R155" s="156"/>
      <c r="S155" s="156"/>
      <c r="W155" s="156"/>
      <c r="X155" s="156"/>
      <c r="Y155" s="156"/>
      <c r="AE155" s="156"/>
      <c r="AF155" s="156"/>
      <c r="AG155" s="156"/>
      <c r="AH155" s="156"/>
      <c r="AK155" s="156"/>
      <c r="AL155" s="156"/>
      <c r="AM155" s="156"/>
      <c r="AN155" s="156"/>
      <c r="AQ155" s="156"/>
      <c r="AR155" s="156"/>
      <c r="AS155" s="156"/>
    </row>
    <row r="156" spans="1:51" ht="12.75" customHeight="1" x14ac:dyDescent="0.2">
      <c r="C156" s="157" t="s">
        <v>194</v>
      </c>
      <c r="D156" s="157"/>
      <c r="E156" s="157"/>
      <c r="I156" s="157" t="s">
        <v>194</v>
      </c>
      <c r="J156" s="157"/>
      <c r="K156" s="157"/>
      <c r="L156" s="157"/>
      <c r="Q156" s="157" t="s">
        <v>195</v>
      </c>
      <c r="R156" s="157"/>
      <c r="S156" s="157"/>
      <c r="W156" s="157" t="s">
        <v>195</v>
      </c>
      <c r="X156" s="157"/>
      <c r="Y156" s="157"/>
      <c r="AE156" s="157" t="s">
        <v>195</v>
      </c>
      <c r="AF156" s="157"/>
      <c r="AG156" s="157"/>
      <c r="AH156" s="157"/>
      <c r="AK156" s="157" t="s">
        <v>195</v>
      </c>
      <c r="AL156" s="157"/>
      <c r="AM156" s="157"/>
      <c r="AN156" s="157"/>
      <c r="AQ156" s="157" t="s">
        <v>195</v>
      </c>
      <c r="AR156" s="157"/>
      <c r="AS156" s="157"/>
    </row>
    <row r="158" spans="1:51" x14ac:dyDescent="0.2">
      <c r="C158" s="146"/>
      <c r="E158" s="146"/>
      <c r="G158" s="146"/>
      <c r="I158" s="146"/>
      <c r="K158" s="146"/>
      <c r="M158" s="146"/>
      <c r="Q158" s="146"/>
      <c r="S158" s="146"/>
      <c r="W158" s="146"/>
      <c r="Y158" s="146"/>
      <c r="AA158" s="146"/>
      <c r="AC158" s="146"/>
      <c r="AE158" s="146"/>
      <c r="AG158" s="146"/>
      <c r="AI158" s="146"/>
      <c r="AK158" s="146"/>
      <c r="AM158" s="146"/>
      <c r="AQ158" s="146"/>
      <c r="AS158" s="146"/>
      <c r="AU158" s="146"/>
    </row>
  </sheetData>
  <mergeCells count="25">
    <mergeCell ref="AK155:AN155"/>
    <mergeCell ref="AQ155:AS155"/>
    <mergeCell ref="C156:E156"/>
    <mergeCell ref="I156:L156"/>
    <mergeCell ref="Q156:S156"/>
    <mergeCell ref="W156:Y156"/>
    <mergeCell ref="AE156:AH156"/>
    <mergeCell ref="AK156:AN156"/>
    <mergeCell ref="AQ156:AS156"/>
    <mergeCell ref="C155:E155"/>
    <mergeCell ref="I155:K155"/>
    <mergeCell ref="Q155:S155"/>
    <mergeCell ref="W155:Y155"/>
    <mergeCell ref="AE155:AH155"/>
    <mergeCell ref="AQ1:AU1"/>
    <mergeCell ref="O2:O3"/>
    <mergeCell ref="U2:U3"/>
    <mergeCell ref="AO2:AO3"/>
    <mergeCell ref="AU2:AU3"/>
    <mergeCell ref="AK1:AP1"/>
    <mergeCell ref="C1:H1"/>
    <mergeCell ref="I1:P1"/>
    <mergeCell ref="Q1:V1"/>
    <mergeCell ref="W1:AD1"/>
    <mergeCell ref="AE1:AJ1"/>
  </mergeCells>
  <printOptions horizontalCentered="1"/>
  <pageMargins left="0.25" right="0.25" top="0.8" bottom="0.53" header="0.34" footer="0.5"/>
  <pageSetup paperSize="5" scale="72" fitToWidth="14" fitToHeight="4" orientation="portrait" r:id="rId1"/>
  <headerFooter alignWithMargins="0">
    <oddHeader xml:space="preserve">&amp;C
</oddHeader>
  </headerFooter>
  <rowBreaks count="1" manualBreakCount="1">
    <brk id="75" max="16383" man="1"/>
  </rowBreaks>
  <colBreaks count="6" manualBreakCount="6">
    <brk id="8" max="1048575" man="1"/>
    <brk id="16" max="1048575" man="1"/>
    <brk id="22" max="145" man="1"/>
    <brk id="30" max="145" man="1"/>
    <brk id="36" max="1048575" man="1"/>
    <brk id="4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Expend by Group</vt:lpstr>
      <vt:lpstr>'Expend by Group'!Print_Area</vt:lpstr>
      <vt:lpstr>'Expend by Group'!Print_Titles</vt:lpstr>
    </vt:vector>
  </TitlesOfParts>
  <Company>LDOE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ldoe</dc:creator>
  <cp:lastModifiedBy>Paula Matherne</cp:lastModifiedBy>
  <dcterms:created xsi:type="dcterms:W3CDTF">2012-07-03T18:41:01Z</dcterms:created>
  <dcterms:modified xsi:type="dcterms:W3CDTF">2012-07-09T18:45:27Z</dcterms:modified>
</cp:coreProperties>
</file>